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0" activeTab="22"/>
  </bookViews>
  <sheets>
    <sheet name="Arkusz1" sheetId="1" r:id="rId1"/>
    <sheet name="P163" sheetId="5" r:id="rId2"/>
    <sheet name="P164" sheetId="17" r:id="rId3"/>
    <sheet name="P165" sheetId="32" r:id="rId4"/>
    <sheet name="P167" sheetId="8" r:id="rId5"/>
    <sheet name="P169" sheetId="33" r:id="rId6"/>
    <sheet name="P171" sheetId="27" r:id="rId7"/>
    <sheet name="P173" sheetId="6" r:id="rId8"/>
    <sheet name="P174" sheetId="16" r:id="rId9"/>
    <sheet name="P183" sheetId="9" r:id="rId10"/>
    <sheet name="P184" sheetId="10" r:id="rId11"/>
    <sheet name="P185" sheetId="34" r:id="rId12"/>
    <sheet name="P186" sheetId="7" r:id="rId13"/>
    <sheet name="P217" sheetId="19" r:id="rId14"/>
    <sheet name="S30" sheetId="12" r:id="rId15"/>
    <sheet name="S50" sheetId="13" r:id="rId16"/>
    <sheet name="SP73" sheetId="20" r:id="rId17"/>
    <sheet name="S127" sheetId="28" r:id="rId18"/>
    <sheet name="S258" sheetId="23" r:id="rId19"/>
    <sheet name="S354" sheetId="38" r:id="rId20"/>
    <sheet name="S395" sheetId="29" r:id="rId21"/>
    <sheet name="8L" sheetId="11" r:id="rId22"/>
    <sheet name="76L" sheetId="30" r:id="rId23"/>
    <sheet name="ZS11" sheetId="22" r:id="rId24"/>
    <sheet name="ZS14" sheetId="15" r:id="rId25"/>
    <sheet name="ZS33" sheetId="25" r:id="rId26"/>
    <sheet name="ZS40" sheetId="14" r:id="rId27"/>
    <sheet name="ZS73" sheetId="35" r:id="rId28"/>
    <sheet name="PPP5" sheetId="21" r:id="rId29"/>
    <sheet name="OJ7" sheetId="31" r:id="rId30"/>
    <sheet name="POZ_DZ" sheetId="24" r:id="rId31"/>
    <sheet name="dbfo" sheetId="36" r:id="rId32"/>
    <sheet name="ZBIORCZO" sheetId="39" r:id="rId33"/>
  </sheets>
  <calcPr calcId="162913" calcMode="manual"/>
</workbook>
</file>

<file path=xl/calcChain.xml><?xml version="1.0" encoding="utf-8"?>
<calcChain xmlns="http://schemas.openxmlformats.org/spreadsheetml/2006/main">
  <c r="F45" i="12" l="1"/>
  <c r="J13" i="39" l="1"/>
  <c r="M13" i="39" s="1"/>
  <c r="J14" i="39"/>
  <c r="M14" i="39" s="1"/>
  <c r="J15" i="39"/>
  <c r="M15" i="39" s="1"/>
  <c r="J16" i="39"/>
  <c r="M16" i="39" s="1"/>
  <c r="J17" i="39"/>
  <c r="M17" i="39" s="1"/>
  <c r="J18" i="39"/>
  <c r="M18" i="39" s="1"/>
  <c r="J19" i="39"/>
  <c r="M19" i="39" s="1"/>
  <c r="J20" i="39"/>
  <c r="M20" i="39" s="1"/>
  <c r="J21" i="39"/>
  <c r="M21" i="39" s="1"/>
  <c r="J22" i="39"/>
  <c r="M22" i="39" s="1"/>
  <c r="J23" i="39"/>
  <c r="M23" i="39" s="1"/>
  <c r="J24" i="39"/>
  <c r="M24" i="39" s="1"/>
  <c r="J25" i="39"/>
  <c r="M25" i="39" s="1"/>
  <c r="J26" i="39"/>
  <c r="M26" i="39" s="1"/>
  <c r="J27" i="39"/>
  <c r="M27" i="39" s="1"/>
  <c r="J28" i="39"/>
  <c r="M28" i="39" s="1"/>
  <c r="J29" i="39"/>
  <c r="M29" i="39" s="1"/>
  <c r="J30" i="39"/>
  <c r="M30" i="39" s="1"/>
  <c r="J31" i="39"/>
  <c r="M31" i="39" s="1"/>
  <c r="J32" i="39"/>
  <c r="M32" i="39" s="1"/>
  <c r="J33" i="39"/>
  <c r="M33" i="39" s="1"/>
  <c r="J34" i="39"/>
  <c r="M34" i="39" s="1"/>
  <c r="J35" i="39"/>
  <c r="M35" i="39" s="1"/>
  <c r="J36" i="39"/>
  <c r="M36" i="39" s="1"/>
  <c r="J37" i="39"/>
  <c r="M37" i="39" s="1"/>
  <c r="J38" i="39"/>
  <c r="M38" i="39" s="1"/>
  <c r="J39" i="39"/>
  <c r="M39" i="39" s="1"/>
  <c r="J40" i="39"/>
  <c r="M40" i="39" s="1"/>
  <c r="J41" i="39"/>
  <c r="M41" i="39" s="1"/>
  <c r="J42" i="39"/>
  <c r="M42" i="39" s="1"/>
  <c r="J43" i="39"/>
  <c r="M43" i="39" s="1"/>
  <c r="J44" i="39"/>
  <c r="M44" i="39" s="1"/>
  <c r="J45" i="39"/>
  <c r="M45" i="39" s="1"/>
  <c r="J46" i="39"/>
  <c r="M46" i="39" s="1"/>
  <c r="J47" i="39"/>
  <c r="M47" i="39" s="1"/>
  <c r="J48" i="39"/>
  <c r="M48" i="39" s="1"/>
  <c r="J49" i="39"/>
  <c r="M49" i="39" s="1"/>
  <c r="I13" i="39"/>
  <c r="L13" i="39" s="1"/>
  <c r="I14" i="39"/>
  <c r="L14" i="39" s="1"/>
  <c r="I15" i="39"/>
  <c r="L15" i="39" s="1"/>
  <c r="I16" i="39"/>
  <c r="L16" i="39" s="1"/>
  <c r="I17" i="39"/>
  <c r="L17" i="39" s="1"/>
  <c r="I18" i="39"/>
  <c r="L18" i="39" s="1"/>
  <c r="I19" i="39"/>
  <c r="L19" i="39" s="1"/>
  <c r="I20" i="39"/>
  <c r="L20" i="39" s="1"/>
  <c r="I21" i="39"/>
  <c r="L21" i="39" s="1"/>
  <c r="I22" i="39"/>
  <c r="L22" i="39" s="1"/>
  <c r="I23" i="39"/>
  <c r="L23" i="39" s="1"/>
  <c r="I24" i="39"/>
  <c r="L24" i="39" s="1"/>
  <c r="I25" i="39"/>
  <c r="L25" i="39" s="1"/>
  <c r="I26" i="39"/>
  <c r="L26" i="39" s="1"/>
  <c r="I27" i="39"/>
  <c r="L27" i="39" s="1"/>
  <c r="I28" i="39"/>
  <c r="L28" i="39" s="1"/>
  <c r="I29" i="39"/>
  <c r="L29" i="39" s="1"/>
  <c r="I30" i="39"/>
  <c r="L30" i="39" s="1"/>
  <c r="I31" i="39"/>
  <c r="L31" i="39" s="1"/>
  <c r="I32" i="39"/>
  <c r="L32" i="39" s="1"/>
  <c r="I33" i="39"/>
  <c r="L33" i="39" s="1"/>
  <c r="I34" i="39"/>
  <c r="L34" i="39" s="1"/>
  <c r="I35" i="39"/>
  <c r="L35" i="39" s="1"/>
  <c r="I36" i="39"/>
  <c r="L36" i="39" s="1"/>
  <c r="I37" i="39"/>
  <c r="L37" i="39" s="1"/>
  <c r="I38" i="39"/>
  <c r="L38" i="39" s="1"/>
  <c r="I39" i="39"/>
  <c r="L39" i="39" s="1"/>
  <c r="I40" i="39"/>
  <c r="L40" i="39" s="1"/>
  <c r="I41" i="39"/>
  <c r="L41" i="39" s="1"/>
  <c r="I42" i="39"/>
  <c r="L42" i="39" s="1"/>
  <c r="I43" i="39"/>
  <c r="L43" i="39" s="1"/>
  <c r="I44" i="39"/>
  <c r="L44" i="39" s="1"/>
  <c r="I45" i="39"/>
  <c r="L45" i="39" s="1"/>
  <c r="I46" i="39"/>
  <c r="L46" i="39" s="1"/>
  <c r="I47" i="39"/>
  <c r="L47" i="39" s="1"/>
  <c r="I48" i="39"/>
  <c r="L48" i="39" s="1"/>
  <c r="I49" i="39"/>
  <c r="L49" i="39" s="1"/>
  <c r="J12" i="39"/>
  <c r="M12" i="39" s="1"/>
  <c r="I12" i="39"/>
  <c r="L12" i="39" s="1"/>
  <c r="C54" i="39"/>
  <c r="C7" i="39"/>
  <c r="C6" i="39"/>
  <c r="C5" i="39"/>
  <c r="C4" i="39"/>
  <c r="C4" i="38" l="1"/>
  <c r="C5" i="38"/>
  <c r="C6" i="38"/>
  <c r="C7" i="38"/>
  <c r="E8" i="38"/>
  <c r="C54" i="38"/>
  <c r="C54" i="35" l="1"/>
  <c r="E8" i="35"/>
  <c r="C7" i="35"/>
  <c r="C6" i="35"/>
  <c r="C5" i="35"/>
  <c r="C4" i="35"/>
  <c r="C54" i="34" l="1"/>
  <c r="E8" i="34"/>
  <c r="C7" i="34"/>
  <c r="C6" i="34"/>
  <c r="C5" i="34"/>
  <c r="C4" i="34"/>
  <c r="C54" i="33" l="1"/>
  <c r="E8" i="33"/>
  <c r="C7" i="33"/>
  <c r="C6" i="33"/>
  <c r="C5" i="33"/>
  <c r="C4" i="33"/>
  <c r="C54" i="32" l="1"/>
  <c r="E8" i="32"/>
  <c r="C7" i="32"/>
  <c r="C6" i="32"/>
  <c r="C5" i="32"/>
  <c r="C4" i="32"/>
  <c r="C54" i="31" l="1"/>
  <c r="E8" i="31"/>
  <c r="C7" i="31"/>
  <c r="C6" i="31"/>
  <c r="C5" i="31"/>
  <c r="C4" i="31"/>
  <c r="C54" i="30"/>
  <c r="E8" i="30"/>
  <c r="C7" i="30"/>
  <c r="C6" i="30"/>
  <c r="C5" i="30"/>
  <c r="C4" i="30"/>
  <c r="C54" i="29"/>
  <c r="E8" i="29"/>
  <c r="C7" i="29"/>
  <c r="C6" i="29"/>
  <c r="C5" i="29"/>
  <c r="C4" i="29"/>
  <c r="C54" i="28" l="1"/>
  <c r="E8" i="28"/>
  <c r="C7" i="28"/>
  <c r="C6" i="28"/>
  <c r="C5" i="28"/>
  <c r="C4" i="28"/>
  <c r="C54" i="27" l="1"/>
  <c r="E8" i="27"/>
  <c r="C7" i="27"/>
  <c r="C6" i="27"/>
  <c r="C5" i="27"/>
  <c r="C4" i="27"/>
  <c r="C54" i="25" l="1"/>
  <c r="E8" i="25"/>
  <c r="C7" i="25"/>
  <c r="C6" i="25"/>
  <c r="C5" i="25"/>
  <c r="C4" i="25"/>
  <c r="C54" i="24" l="1"/>
  <c r="E8" i="24"/>
  <c r="C7" i="24"/>
  <c r="C6" i="24"/>
  <c r="C5" i="24"/>
  <c r="C4" i="24"/>
  <c r="C54" i="23" l="1"/>
  <c r="E8" i="23"/>
  <c r="C7" i="23"/>
  <c r="C6" i="23"/>
  <c r="C5" i="23"/>
  <c r="C4" i="23"/>
  <c r="C54" i="22" l="1"/>
  <c r="E8" i="22"/>
  <c r="C7" i="22"/>
  <c r="C6" i="22"/>
  <c r="C5" i="22"/>
  <c r="C4" i="22"/>
  <c r="E8" i="21" l="1"/>
  <c r="C7" i="21"/>
  <c r="C6" i="21"/>
  <c r="C5" i="21"/>
  <c r="C4" i="21"/>
  <c r="E8" i="20" l="1"/>
  <c r="C7" i="20"/>
  <c r="C6" i="20"/>
  <c r="C5" i="20"/>
  <c r="C4" i="20"/>
  <c r="E8" i="19" l="1"/>
  <c r="C7" i="19"/>
  <c r="C6" i="19"/>
  <c r="C5" i="19"/>
  <c r="C4" i="19"/>
  <c r="C54" i="17" l="1"/>
  <c r="E8" i="17"/>
  <c r="C7" i="17"/>
  <c r="C6" i="17"/>
  <c r="C5" i="17"/>
  <c r="C4" i="17"/>
  <c r="C54" i="16" l="1"/>
  <c r="E8" i="16"/>
  <c r="C7" i="16"/>
  <c r="C6" i="16"/>
  <c r="C5" i="16"/>
  <c r="C4" i="16"/>
  <c r="C54" i="15" l="1"/>
  <c r="E8" i="15"/>
  <c r="C7" i="15"/>
  <c r="C6" i="15"/>
  <c r="C5" i="15"/>
  <c r="C4" i="15"/>
  <c r="C4" i="14" l="1"/>
  <c r="C5" i="14"/>
  <c r="C6" i="14"/>
  <c r="C7" i="14"/>
  <c r="E8" i="14"/>
  <c r="C54" i="14"/>
  <c r="C4" i="13" l="1"/>
  <c r="C5" i="13"/>
  <c r="C6" i="13"/>
  <c r="C7" i="13"/>
  <c r="E8" i="13"/>
  <c r="C54" i="13"/>
  <c r="C54" i="12" l="1"/>
  <c r="E8" i="12"/>
  <c r="C7" i="12"/>
  <c r="C6" i="12"/>
  <c r="C5" i="12"/>
  <c r="C4" i="12"/>
  <c r="C54" i="11" l="1"/>
  <c r="E8" i="11"/>
  <c r="C7" i="11"/>
  <c r="C6" i="11"/>
  <c r="C5" i="11"/>
  <c r="C4" i="11"/>
  <c r="C4" i="10" l="1"/>
  <c r="C5" i="10"/>
  <c r="C6" i="10"/>
  <c r="C7" i="10"/>
  <c r="E8" i="10"/>
  <c r="C54" i="10"/>
  <c r="C4" i="9" l="1"/>
  <c r="C5" i="9"/>
  <c r="C6" i="9"/>
  <c r="C7" i="9"/>
  <c r="E8" i="9"/>
  <c r="C54" i="9"/>
  <c r="C4" i="8" l="1"/>
  <c r="C5" i="8"/>
  <c r="C6" i="8"/>
  <c r="C7" i="8"/>
  <c r="E8" i="8"/>
  <c r="C54" i="8"/>
  <c r="C4" i="7" l="1"/>
  <c r="C5" i="7"/>
  <c r="C6" i="7"/>
  <c r="C7" i="7"/>
  <c r="E8" i="7"/>
  <c r="C54" i="7"/>
  <c r="C4" i="6" l="1"/>
  <c r="C5" i="6"/>
  <c r="C6" i="6"/>
  <c r="C7" i="6"/>
  <c r="E8" i="6"/>
  <c r="C54" i="6"/>
  <c r="C4" i="5" l="1"/>
  <c r="C5" i="5"/>
  <c r="C6" i="5"/>
  <c r="C7" i="5"/>
  <c r="E8" i="5"/>
  <c r="C54" i="5"/>
</calcChain>
</file>

<file path=xl/sharedStrings.xml><?xml version="1.0" encoding="utf-8"?>
<sst xmlns="http://schemas.openxmlformats.org/spreadsheetml/2006/main" count="1896" uniqueCount="241">
  <si>
    <t>2023.03.07</t>
  </si>
  <si>
    <t>..................................................................
 Kierownik jednostki</t>
  </si>
  <si>
    <t>.............................................
Główny księgowy</t>
  </si>
  <si>
    <t>Informacje uzupełniające istotne dla oceny rzetelności i przejrzystości sytuacji finansowej:</t>
  </si>
  <si>
    <t>L. Zysk (strata) netto (I-J-K)</t>
  </si>
  <si>
    <t>K. Pozostałe obowiązkowe zmniejszenia zysku (zwiększenia straty)</t>
  </si>
  <si>
    <t>J. Podatek dochodowy</t>
  </si>
  <si>
    <t>I. Zysk (strata) brutto (F+G-H)</t>
  </si>
  <si>
    <t>II. Inne</t>
  </si>
  <si>
    <t>I. Odsetki</t>
  </si>
  <si>
    <t>H. Koszty finansowe</t>
  </si>
  <si>
    <t>III. Inne</t>
  </si>
  <si>
    <t>II. Odsetki</t>
  </si>
  <si>
    <t>I. Dywidendy i udziały w zyskach</t>
  </si>
  <si>
    <t>G. Przychody finansowe</t>
  </si>
  <si>
    <t>F. Zysk (strata) z działalności operacyjnej (C+D-E)</t>
  </si>
  <si>
    <t>II. Pozostałe koszty operacyjne</t>
  </si>
  <si>
    <t>I. Koszty inwestycji finansowanych ze środków własnych samorządowych zakładów budżetowych i dochodów jednostek budżetowych gromadzonych na wydzielonym rachunku</t>
  </si>
  <si>
    <t>E. Pozostałe koszty operacyjne</t>
  </si>
  <si>
    <t>III. Inne przychody operacyjne</t>
  </si>
  <si>
    <t>II. Dotacje</t>
  </si>
  <si>
    <t>I. Zysk ze zbycia niefinansowych aktywów trwałych</t>
  </si>
  <si>
    <t>D. Pozostałe przychody operacyjne</t>
  </si>
  <si>
    <t>C. Zysk (strata) z działalności podstawowej (A-B)</t>
  </si>
  <si>
    <t>X. Pozostałe obciążenia</t>
  </si>
  <si>
    <t>IX. Inne świadczenia finansowane z budżetu</t>
  </si>
  <si>
    <t>VIII. Wartość sprzedanych towarów i materiałów</t>
  </si>
  <si>
    <t>VII. Pozostałe koszty rodzajowe</t>
  </si>
  <si>
    <t>VI. Ubezpieczenia społeczne i inne świadczenia dla pracowników</t>
  </si>
  <si>
    <t>V. Wynagrodzenia</t>
  </si>
  <si>
    <t>IV. Podatki i opłaty</t>
  </si>
  <si>
    <t>III. Usługi obce</t>
  </si>
  <si>
    <t>II. Zużycie materiałów i energii</t>
  </si>
  <si>
    <t>I. Amortyzacja</t>
  </si>
  <si>
    <t>B. Koszty działalności operacyjnej</t>
  </si>
  <si>
    <t>VI. Przychody z tytułu dochodów budżetowych</t>
  </si>
  <si>
    <t>V. Dotacje na finansowanie działalności podstawowej</t>
  </si>
  <si>
    <t>IV. Przychody netto ze sprzedaży towarów i materiałów</t>
  </si>
  <si>
    <t>III. Koszt wytworzenia produktów na własne potrzeby jednostki</t>
  </si>
  <si>
    <t>II. Zmiana stanu produktów (zwiększenie - wartość dodatnia, zmniejszenie - wartość ujemna)</t>
  </si>
  <si>
    <t>I. Przychody netto ze sprzedaży produktów</t>
  </si>
  <si>
    <t>A. Przychody netto z podstawowej działalności operacyjnej</t>
  </si>
  <si>
    <t>Stan na koniec roku bieżącego</t>
  </si>
  <si>
    <t>Stan na koniec roku poprzedniego</t>
  </si>
  <si>
    <t xml:space="preserve"> </t>
  </si>
  <si>
    <t/>
  </si>
  <si>
    <t>013001386</t>
  </si>
  <si>
    <t>Numer indentyfikacyjny REGON</t>
  </si>
  <si>
    <t>tel. 226191109</t>
  </si>
  <si>
    <t>03-433 Warszawa</t>
  </si>
  <si>
    <t>ul. Strzelecka 16</t>
  </si>
  <si>
    <t>Urząd Miasta st. Warszawy dla Dzielnicy Praga-Północ 03-708 Warszawa ul.Ks.I.Kłopotowskiego 15</t>
  </si>
  <si>
    <t>Przedszkole Nr 167</t>
  </si>
  <si>
    <t>Adresat</t>
  </si>
  <si>
    <t>Nazwa i adres jednostki sprawozdawczej</t>
  </si>
  <si>
    <t>HiddenColumnMark</t>
  </si>
  <si>
    <t>Jednostka: P167</t>
  </si>
  <si>
    <t>013001469</t>
  </si>
  <si>
    <t>tel. 226193645</t>
  </si>
  <si>
    <t>03-713 Warszawa</t>
  </si>
  <si>
    <t>ul. Wrzesińska 10</t>
  </si>
  <si>
    <t>Przedszkole Nr 183</t>
  </si>
  <si>
    <t>Jednostka: P183</t>
  </si>
  <si>
    <t>013000978</t>
  </si>
  <si>
    <t>tel. 0226198196</t>
  </si>
  <si>
    <t>03-451 Warszawa</t>
  </si>
  <si>
    <t>ul. Ratuszowa 21</t>
  </si>
  <si>
    <t>Przedszkole Nr 184</t>
  </si>
  <si>
    <t>Jednostka: P184</t>
  </si>
  <si>
    <t>013001417</t>
  </si>
  <si>
    <t>tel. 226192542</t>
  </si>
  <si>
    <t>31.12.2022</t>
  </si>
  <si>
    <t>03-719 WARSZAWA</t>
  </si>
  <si>
    <t>Warszawa, ul. Jagiellońska 28</t>
  </si>
  <si>
    <t>Przedszkole Nr 163</t>
  </si>
  <si>
    <t>Jednostka: P163</t>
  </si>
  <si>
    <t>013001512</t>
  </si>
  <si>
    <t>tel. 226193986</t>
  </si>
  <si>
    <t>03-477 Warszawa</t>
  </si>
  <si>
    <t>ul. Szymanowskiego 5a</t>
  </si>
  <si>
    <t>Przedszkole Nr 173</t>
  </si>
  <si>
    <t>Jednostka: P173</t>
  </si>
  <si>
    <t>013001498</t>
  </si>
  <si>
    <t>tel. 226190605</t>
  </si>
  <si>
    <t>03-755 Warszawa</t>
  </si>
  <si>
    <t>ul. Wołomińska 12/18</t>
  </si>
  <si>
    <t>Przedszkole Nr 186</t>
  </si>
  <si>
    <t>Jednostka: P186</t>
  </si>
  <si>
    <t>Jednostka: 8L</t>
  </si>
  <si>
    <t>VIII Liceum Ogólnokształcące</t>
  </si>
  <si>
    <t>ul. Jagiellońska 38</t>
  </si>
  <si>
    <t>03-719 Warszawa</t>
  </si>
  <si>
    <t>tel. 022 619-27-45</t>
  </si>
  <si>
    <t>000799010</t>
  </si>
  <si>
    <t>Jednostka: S30</t>
  </si>
  <si>
    <t>Szkoła Podstawowa Nr 30</t>
  </si>
  <si>
    <t>Warszawa, ul. KAWĘCZYŃSKA 2</t>
  </si>
  <si>
    <t>03-772 WARSZAWA</t>
  </si>
  <si>
    <t>tel. 0226195382</t>
  </si>
  <si>
    <t>000801993</t>
  </si>
  <si>
    <t>000801830</t>
  </si>
  <si>
    <t>tel. 22 619-14-68</t>
  </si>
  <si>
    <t>03-721 Warszawa</t>
  </si>
  <si>
    <t>ul. Jagiellońska 7</t>
  </si>
  <si>
    <t>Szkoła Podstawowa nr 50</t>
  </si>
  <si>
    <t>Jednostka: S50</t>
  </si>
  <si>
    <t>000183495</t>
  </si>
  <si>
    <t>tel. 226194540</t>
  </si>
  <si>
    <t>03-771 Warszawa</t>
  </si>
  <si>
    <t>ul. Objazdowa 3</t>
  </si>
  <si>
    <t>Zespół Szkół Nr 40</t>
  </si>
  <si>
    <t>Jednostka: ZS40</t>
  </si>
  <si>
    <t>Jednostka: ZS14</t>
  </si>
  <si>
    <t>Zespół Szkół Nr 14</t>
  </si>
  <si>
    <t>Warszawa, ul. Szanajcy 5</t>
  </si>
  <si>
    <t>03-481 warszawa</t>
  </si>
  <si>
    <t>tel. 0226194713</t>
  </si>
  <si>
    <t>000183199</t>
  </si>
  <si>
    <t>2023.03.27</t>
  </si>
  <si>
    <t>Jednostka: P174</t>
  </si>
  <si>
    <t>Przedszkole Nr 174</t>
  </si>
  <si>
    <t>ul. Markowska 8</t>
  </si>
  <si>
    <t>03-742 Warszawa</t>
  </si>
  <si>
    <t>tel. 0226196406</t>
  </si>
  <si>
    <t>013001328</t>
  </si>
  <si>
    <t>Jednostka: P164</t>
  </si>
  <si>
    <t>Przedszkole Nr 164</t>
  </si>
  <si>
    <t>ul. Szanajcy 12</t>
  </si>
  <si>
    <t>03-481 Warszawa</t>
  </si>
  <si>
    <t>tel. 0226197879</t>
  </si>
  <si>
    <t>013001423</t>
  </si>
  <si>
    <t>2023.03.28</t>
  </si>
  <si>
    <t>Jednostka: S354</t>
  </si>
  <si>
    <t>Szkoła Podstawowa nr 354</t>
  </si>
  <si>
    <t>ul. Otwocka 3</t>
  </si>
  <si>
    <t>03-759 Warszawa</t>
  </si>
  <si>
    <t>tel. 22 619-02-66</t>
  </si>
  <si>
    <t>146315762</t>
  </si>
  <si>
    <t>Jednostka: P217</t>
  </si>
  <si>
    <t>Przedszkole Nr 217</t>
  </si>
  <si>
    <t>ul. Szymanowskiego 4A</t>
  </si>
  <si>
    <t>tel. 226194169</t>
  </si>
  <si>
    <t>013001558</t>
  </si>
  <si>
    <t>Jednostka: S73</t>
  </si>
  <si>
    <t>Szkoła Podstawowa Nr 73</t>
  </si>
  <si>
    <t>ul. Białostocka 10/18</t>
  </si>
  <si>
    <t>03-741 Warszawa</t>
  </si>
  <si>
    <t>tel. 0226195501</t>
  </si>
  <si>
    <t>000801881</t>
  </si>
  <si>
    <t>Jednostka: PP005</t>
  </si>
  <si>
    <t>Poradnia Psychologiczno-Pedagogiczna Nr 5</t>
  </si>
  <si>
    <t>tel. 226190194</t>
  </si>
  <si>
    <t>000838192</t>
  </si>
  <si>
    <t>Jednostka: ZS11</t>
  </si>
  <si>
    <t>Zespół Szkół Nr 11</t>
  </si>
  <si>
    <t>ul. Ratuszowa 13</t>
  </si>
  <si>
    <t>03-450 Warszawa</t>
  </si>
  <si>
    <t>tel. 0226199491</t>
  </si>
  <si>
    <t>000829780</t>
  </si>
  <si>
    <t>Jednostka: S258</t>
  </si>
  <si>
    <t>Szkoła Podstawowa Nr 258</t>
  </si>
  <si>
    <t>ul. Brechta 8</t>
  </si>
  <si>
    <t>03-472 Warszawa</t>
  </si>
  <si>
    <t>tel. 0226192385</t>
  </si>
  <si>
    <t>000801616</t>
  </si>
  <si>
    <t>Jednostka: POZ_DZ</t>
  </si>
  <si>
    <t>Pozostała działalność</t>
  </si>
  <si>
    <t>ul. Targowa 42/2a</t>
  </si>
  <si>
    <t>03-733 Warszawa</t>
  </si>
  <si>
    <t>tel. 225900260</t>
  </si>
  <si>
    <t>006745994</t>
  </si>
  <si>
    <t>Jednostka: ZS33</t>
  </si>
  <si>
    <t>Zespół Szkół Nr 33</t>
  </si>
  <si>
    <t>ul. Targowa 86</t>
  </si>
  <si>
    <t>03-448 Warszawa</t>
  </si>
  <si>
    <t>tel. 226193486</t>
  </si>
  <si>
    <t>000196115</t>
  </si>
  <si>
    <t>Jednostka: ZS73</t>
  </si>
  <si>
    <t>Zespół Szkół Nr 73</t>
  </si>
  <si>
    <t>ul. Burdzińskiego 4</t>
  </si>
  <si>
    <t>03-480 Warszawa</t>
  </si>
  <si>
    <t>tel. 0226192371</t>
  </si>
  <si>
    <t>000799055</t>
  </si>
  <si>
    <t>Jednostka: P171</t>
  </si>
  <si>
    <t>Przedszkole Nr 171</t>
  </si>
  <si>
    <t>ul. Równa 2</t>
  </si>
  <si>
    <t>03-418 Warszawa</t>
  </si>
  <si>
    <t>tel. 226198263</t>
  </si>
  <si>
    <t>013001564</t>
  </si>
  <si>
    <t>Jednostka: S127</t>
  </si>
  <si>
    <t>Szkoła Podstawowa Nr 127</t>
  </si>
  <si>
    <t>ul. Kowieńska 12/20</t>
  </si>
  <si>
    <t>03-438 Warszawa</t>
  </si>
  <si>
    <t>tel. 0226193088</t>
  </si>
  <si>
    <t>000801757</t>
  </si>
  <si>
    <t>Jednostka: S395</t>
  </si>
  <si>
    <t>Szkoła Podstawowa nr 395</t>
  </si>
  <si>
    <t>ul. Sierakowskiego 9</t>
  </si>
  <si>
    <t>03-709 Warszawa</t>
  </si>
  <si>
    <t>tel. 22 619-21-86</t>
  </si>
  <si>
    <t>367361699</t>
  </si>
  <si>
    <t>Jednostka: 76L</t>
  </si>
  <si>
    <t>Liceum Ogólnokształcące Nr 76</t>
  </si>
  <si>
    <t>ul. Kowelska 1</t>
  </si>
  <si>
    <t>03-432 Warszawa</t>
  </si>
  <si>
    <t>tel. 0226193083</t>
  </si>
  <si>
    <t>010854160</t>
  </si>
  <si>
    <t>Jednostka: OJ7</t>
  </si>
  <si>
    <t>VII Ogród Jordanowski</t>
  </si>
  <si>
    <t>Warszawa, ul. Namysłowska 21</t>
  </si>
  <si>
    <t>03-455 WARSZAWA</t>
  </si>
  <si>
    <t>tel. 226198993</t>
  </si>
  <si>
    <t>012967320</t>
  </si>
  <si>
    <t>Jednostka: P165</t>
  </si>
  <si>
    <t>Przedszkole Nr 165</t>
  </si>
  <si>
    <t>ul. Ratuszowa 8A</t>
  </si>
  <si>
    <t>03-461 Warszawa</t>
  </si>
  <si>
    <t>tel. 226192804</t>
  </si>
  <si>
    <t>013001452</t>
  </si>
  <si>
    <t>Jednostka: P169</t>
  </si>
  <si>
    <t>Przedszkole Nr 169</t>
  </si>
  <si>
    <t>ul. Namysłowska 11</t>
  </si>
  <si>
    <t>03-455 Warszawa</t>
  </si>
  <si>
    <t>tel. 226197961</t>
  </si>
  <si>
    <t>013001506</t>
  </si>
  <si>
    <t>Jednostka: P185</t>
  </si>
  <si>
    <t>Przedszkole Nr 185</t>
  </si>
  <si>
    <t>Warszawa, ul. WOŁOMIŃSKA 56</t>
  </si>
  <si>
    <t>03-755 WARSZAWA</t>
  </si>
  <si>
    <t>tel. 226198700</t>
  </si>
  <si>
    <t>013001446</t>
  </si>
  <si>
    <t>2023.03.14</t>
  </si>
  <si>
    <t>Jednostka: DBFO</t>
  </si>
  <si>
    <t>Dzielnicowe Biuro Finansów Oświaty Praga Północ m.st. Warszawy</t>
  </si>
  <si>
    <t>Rachunek zysków i strat</t>
  </si>
  <si>
    <t>ul. Targowa 42/2A</t>
  </si>
  <si>
    <t>sporządzony</t>
  </si>
  <si>
    <t>na dzień 14.03.2023</t>
  </si>
  <si>
    <t>tel. 222770650</t>
  </si>
  <si>
    <t>Wariant porównawczy</t>
  </si>
  <si>
    <t>2023.03.27
.......................................
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</si>
</sst>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sz val="9.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D9E1F2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54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7" fillId="4" borderId="11" xfId="1" applyFont="1" applyFill="1" applyBorder="1" applyAlignment="1">
      <alignment vertical="center" wrapText="1"/>
    </xf>
    <xf numFmtId="0" fontId="7" fillId="4" borderId="10" xfId="1" applyFont="1" applyFill="1" applyBorder="1" applyAlignment="1">
      <alignment vertical="center" wrapText="1"/>
    </xf>
    <xf numFmtId="0" fontId="10" fillId="0" borderId="0" xfId="1" applyFont="1"/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0" fillId="0" borderId="0" xfId="0" applyFont="1"/>
    <xf numFmtId="0" fontId="10" fillId="0" borderId="0" xfId="0" applyFont="1"/>
    <xf numFmtId="0" fontId="2" fillId="0" borderId="0" xfId="0" applyFont="1"/>
    <xf numFmtId="0" fontId="7" fillId="4" borderId="10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0" fillId="0" borderId="10" xfId="0" applyFont="1" applyBorder="1" applyAlignment="1">
      <alignment shrinkToFi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shrinkToFi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3" fillId="2" borderId="0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horizontal="right" vertical="center" shrinkToFi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12" fillId="0" borderId="0" xfId="1" applyNumberFormat="1" applyFont="1"/>
    <xf numFmtId="0" fontId="3" fillId="2" borderId="0" xfId="1" applyFont="1" applyFill="1" applyBorder="1" applyAlignment="1">
      <alignment horizontal="left"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0" fontId="12" fillId="0" borderId="0" xfId="1" applyFont="1"/>
    <xf numFmtId="4" fontId="2" fillId="0" borderId="0" xfId="1" applyNumberFormat="1" applyFont="1"/>
    <xf numFmtId="49" fontId="2" fillId="0" borderId="0" xfId="0" applyNumberFormat="1" applyFont="1"/>
    <xf numFmtId="49" fontId="2" fillId="0" borderId="0" xfId="1" applyNumberFormat="1" applyFont="1"/>
    <xf numFmtId="49" fontId="1" fillId="0" borderId="0" xfId="1" applyNumberFormat="1" applyFont="1"/>
    <xf numFmtId="49" fontId="10" fillId="0" borderId="0" xfId="1" applyNumberFormat="1" applyFont="1"/>
    <xf numFmtId="49" fontId="1" fillId="0" borderId="10" xfId="1" applyNumberFormat="1" applyFont="1" applyBorder="1" applyAlignment="1">
      <alignment shrinkToFit="1"/>
    </xf>
    <xf numFmtId="49" fontId="1" fillId="0" borderId="0" xfId="1" applyNumberFormat="1" applyFont="1" applyAlignment="1">
      <alignment shrinkToFit="1"/>
    </xf>
    <xf numFmtId="0" fontId="1" fillId="0" borderId="0" xfId="1" applyFont="1" applyBorder="1" applyAlignment="1">
      <alignment shrinkToFi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3" fillId="4" borderId="13" xfId="1" applyFont="1" applyFill="1" applyBorder="1" applyAlignment="1">
      <alignment horizontal="left" vertical="center" wrapText="1"/>
    </xf>
    <xf numFmtId="0" fontId="3" fillId="4" borderId="12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11" fillId="0" borderId="9" xfId="1" applyFont="1" applyBorder="1" applyAlignment="1">
      <alignment horizontal="left" wrapText="1"/>
    </xf>
    <xf numFmtId="0" fontId="3" fillId="4" borderId="15" xfId="1" applyFont="1" applyFill="1" applyBorder="1" applyAlignment="1">
      <alignment horizontal="left"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9" fillId="4" borderId="15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1" xfId="1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14" fillId="5" borderId="11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wrapText="1"/>
    </xf>
    <xf numFmtId="0" fontId="14" fillId="5" borderId="15" xfId="0" applyFont="1" applyFill="1" applyBorder="1" applyAlignment="1">
      <alignment horizontal="left" vertical="center" wrapText="1"/>
    </xf>
    <xf numFmtId="0" fontId="14" fillId="5" borderId="14" xfId="0" applyFont="1" applyFill="1" applyBorder="1" applyAlignment="1">
      <alignment horizontal="left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center" wrapText="1"/>
    </xf>
    <xf numFmtId="0" fontId="16" fillId="5" borderId="10" xfId="0" applyFont="1" applyFill="1" applyBorder="1" applyAlignment="1">
      <alignment horizontal="left" vertical="center" wrapText="1"/>
    </xf>
    <xf numFmtId="0" fontId="16" fillId="5" borderId="11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left" vertical="top" wrapText="1"/>
    </xf>
    <xf numFmtId="0" fontId="16" fillId="5" borderId="0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4" fillId="5" borderId="13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9" xfId="0" applyFont="1" applyFill="1" applyBorder="1" applyAlignment="1">
      <alignment horizontal="left" vertical="center" wrapText="1"/>
    </xf>
    <xf numFmtId="0" fontId="16" fillId="5" borderId="8" xfId="0" quotePrefix="1" applyFont="1" applyFill="1" applyBorder="1" applyAlignment="1">
      <alignment horizontal="left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left" vertical="top" wrapText="1"/>
    </xf>
    <xf numFmtId="0" fontId="17" fillId="5" borderId="7" xfId="0" applyFont="1" applyFill="1" applyBorder="1" applyAlignment="1">
      <alignment horizontal="left" vertical="center" wrapText="1"/>
    </xf>
    <xf numFmtId="0" fontId="8" fillId="4" borderId="8" xfId="1" quotePrefix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88"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62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61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60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59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58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57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226818.1</v>
      </c>
      <c r="F12" s="10">
        <v>254303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226818.1</v>
      </c>
      <c r="F13" s="10">
        <v>254303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2757295.01</v>
      </c>
      <c r="F19" s="10">
        <v>3305858.36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8831.68</v>
      </c>
      <c r="F20" s="10">
        <v>8831.68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457104.36</v>
      </c>
      <c r="F21" s="10">
        <v>857186.46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79209.66</v>
      </c>
      <c r="F22" s="10">
        <v>77984.41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12886.76</v>
      </c>
      <c r="F23" s="10">
        <v>29547.48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1771203.26</v>
      </c>
      <c r="F24" s="10">
        <v>1892774.43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412113.59</v>
      </c>
      <c r="F25" s="10">
        <v>420675.9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6535.2</v>
      </c>
      <c r="F26" s="10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9410.5</v>
      </c>
      <c r="F28" s="10">
        <v>18858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-2530476.91</v>
      </c>
      <c r="F30" s="10">
        <v>-3051555.36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590.95000000000005</v>
      </c>
      <c r="F31" s="10">
        <v>1776.2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590.95000000000005</v>
      </c>
      <c r="F34" s="10">
        <v>1776.2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1243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1243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-2531128.96</v>
      </c>
      <c r="F38" s="10">
        <v>-3049779.16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-2531128.96</v>
      </c>
      <c r="F46" s="10">
        <v>-3049779.16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0.13</v>
      </c>
      <c r="F48" s="10">
        <v>1561.9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-2531129.09</v>
      </c>
      <c r="F49" s="10">
        <v>-3051341.06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8"/>
      <c r="B53" s="18"/>
      <c r="C53" s="18"/>
      <c r="D53" s="1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39" priority="6">
      <formula>$G12</formula>
    </cfRule>
  </conditionalFormatting>
  <conditionalFormatting sqref="E12:E49">
    <cfRule type="expression" dxfId="138" priority="5">
      <formula>AND($G$3,$E12=0)</formula>
    </cfRule>
  </conditionalFormatting>
  <conditionalFormatting sqref="F12:F49">
    <cfRule type="expression" dxfId="137" priority="4">
      <formula>AND($G$3,$F12=0)</formula>
    </cfRule>
  </conditionalFormatting>
  <conditionalFormatting sqref="F52">
    <cfRule type="expression" dxfId="136" priority="3">
      <formula>OR($G52=FALSE,AND($G$3,$F52=0))</formula>
    </cfRule>
  </conditionalFormatting>
  <conditionalFormatting sqref="E7">
    <cfRule type="expression" dxfId="135" priority="1">
      <formula>$G7&lt;2018</formula>
    </cfRule>
  </conditionalFormatting>
  <conditionalFormatting sqref="F7">
    <cfRule type="expression" dxfId="13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68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67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66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65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64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63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165851.41</v>
      </c>
      <c r="F12" s="10">
        <v>209750.07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165851.41</v>
      </c>
      <c r="F13" s="10">
        <v>209601.41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148.66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2296908.5099999998</v>
      </c>
      <c r="F19" s="10">
        <v>2374478.2000000002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54762.29</v>
      </c>
      <c r="F20" s="10">
        <v>47262.29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347367.04</v>
      </c>
      <c r="F21" s="10">
        <v>359397.76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51572.55</v>
      </c>
      <c r="F22" s="10">
        <v>59524.97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3792.48</v>
      </c>
      <c r="F23" s="10">
        <v>11211.36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1499950.88</v>
      </c>
      <c r="F24" s="10">
        <v>1539370.99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334582.11</v>
      </c>
      <c r="F25" s="10">
        <v>352974.83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1496.16</v>
      </c>
      <c r="F26" s="10">
        <v>204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3385</v>
      </c>
      <c r="F28" s="10">
        <v>4532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-2131057.1</v>
      </c>
      <c r="F30" s="10">
        <v>-2164728.13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871.49</v>
      </c>
      <c r="F31" s="10">
        <v>1469.9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871.49</v>
      </c>
      <c r="F34" s="10">
        <v>1469.9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2199.5</v>
      </c>
      <c r="F35" s="10">
        <v>538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2199.5</v>
      </c>
      <c r="F37" s="10">
        <v>538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-2132385.11</v>
      </c>
      <c r="F38" s="10">
        <v>-2163796.23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0.48</v>
      </c>
      <c r="F39" s="10">
        <v>110.17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0.48</v>
      </c>
      <c r="F41" s="10">
        <v>110.17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-2132384.63</v>
      </c>
      <c r="F46" s="10">
        <v>-2163686.06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0.93</v>
      </c>
      <c r="F48" s="10">
        <v>5.38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-2132385.56</v>
      </c>
      <c r="F49" s="10">
        <v>-2163691.44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8"/>
      <c r="B53" s="18"/>
      <c r="C53" s="18"/>
      <c r="D53" s="1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33" priority="6">
      <formula>$G12</formula>
    </cfRule>
  </conditionalFormatting>
  <conditionalFormatting sqref="E12:E49">
    <cfRule type="expression" dxfId="132" priority="5">
      <formula>AND($G$3,$E12=0)</formula>
    </cfRule>
  </conditionalFormatting>
  <conditionalFormatting sqref="F12:F49">
    <cfRule type="expression" dxfId="131" priority="4">
      <formula>AND($G$3,$F12=0)</formula>
    </cfRule>
  </conditionalFormatting>
  <conditionalFormatting sqref="F52">
    <cfRule type="expression" dxfId="130" priority="3">
      <formula>OR($G52=FALSE,AND($G$3,$F52=0))</formula>
    </cfRule>
  </conditionalFormatting>
  <conditionalFormatting sqref="E7">
    <cfRule type="expression" dxfId="129" priority="1">
      <formula>$G7&lt;2018</formula>
    </cfRule>
  </conditionalFormatting>
  <conditionalFormatting sqref="F7">
    <cfRule type="expression" dxfId="12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1" workbookViewId="0">
      <selection activeCell="S15" sqref="S15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2" t="s">
        <v>225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226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227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228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229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230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112555.18</v>
      </c>
      <c r="F12" s="31">
        <v>155840.67000000001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112555.18</v>
      </c>
      <c r="F13" s="31">
        <v>155800.79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39.880000000000003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2488453.9500000002</v>
      </c>
      <c r="F19" s="31">
        <v>2750571.26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29229.74</v>
      </c>
      <c r="F20" s="31">
        <v>29229.74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251465.47</v>
      </c>
      <c r="F21" s="31">
        <v>317543.81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103621.39</v>
      </c>
      <c r="F22" s="31">
        <v>65225.279999999999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4030.11</v>
      </c>
      <c r="F23" s="31">
        <v>11441.83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1685614.9</v>
      </c>
      <c r="F24" s="31">
        <v>1876727.24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405622.94</v>
      </c>
      <c r="F25" s="31">
        <v>425083.36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199.4</v>
      </c>
      <c r="F26" s="31">
        <v>200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8670</v>
      </c>
      <c r="F28" s="31">
        <v>25120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-2375898.77</v>
      </c>
      <c r="F30" s="31">
        <v>-2594730.59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634.78</v>
      </c>
      <c r="F31" s="31">
        <v>598.01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634.78</v>
      </c>
      <c r="F34" s="31">
        <v>598.01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1007</v>
      </c>
      <c r="F35" s="31">
        <v>1576.48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1007</v>
      </c>
      <c r="F37" s="31">
        <v>1576.48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-2376270.9900000002</v>
      </c>
      <c r="F38" s="31">
        <v>-2595709.06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-2376270.9900000002</v>
      </c>
      <c r="F46" s="31">
        <v>-2595709.06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0</v>
      </c>
      <c r="F48" s="31">
        <v>14.42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-2376270.9900000002</v>
      </c>
      <c r="F49" s="31">
        <v>-2595723.48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4"/>
      <c r="B53" s="44"/>
      <c r="C53" s="44"/>
      <c r="D53" s="44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27" priority="6">
      <formula>$G12</formula>
    </cfRule>
  </conditionalFormatting>
  <conditionalFormatting sqref="E12:E49">
    <cfRule type="expression" dxfId="126" priority="5">
      <formula>AND($G$3,$E12=0)</formula>
    </cfRule>
  </conditionalFormatting>
  <conditionalFormatting sqref="F12:F49">
    <cfRule type="expression" dxfId="125" priority="4">
      <formula>AND($G$3,$F12=0)</formula>
    </cfRule>
  </conditionalFormatting>
  <conditionalFormatting sqref="F52">
    <cfRule type="expression" dxfId="124" priority="3">
      <formula>OR($G52=FALSE,AND($G$3,$F52=0))</formula>
    </cfRule>
  </conditionalFormatting>
  <conditionalFormatting sqref="E7">
    <cfRule type="expression" dxfId="123" priority="1">
      <formula>$G7&lt;2018</formula>
    </cfRule>
  </conditionalFormatting>
  <conditionalFormatting sqref="F7">
    <cfRule type="expression" dxfId="12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1" workbookViewId="0">
      <selection activeCell="G31" sqref="G1:G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87</v>
      </c>
      <c r="B2" s="78"/>
      <c r="C2" s="78"/>
      <c r="D2" s="78"/>
      <c r="E2" s="78"/>
      <c r="F2" s="78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54" t="b">
        <v>0</v>
      </c>
    </row>
    <row r="4" spans="1:13" ht="15.75" customHeight="1" x14ac:dyDescent="0.25">
      <c r="A4" s="66" t="s">
        <v>86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54" t="b">
        <v>1</v>
      </c>
      <c r="H4" s="2"/>
    </row>
    <row r="5" spans="1:13" ht="15" customHeight="1" x14ac:dyDescent="0.25">
      <c r="A5" s="66" t="s">
        <v>85</v>
      </c>
      <c r="B5" s="67"/>
      <c r="C5" s="87" t="str">
        <f>IF(G5,"sporządzony","sporządzone")</f>
        <v>sporządzony</v>
      </c>
      <c r="D5" s="86"/>
      <c r="E5" s="88"/>
      <c r="F5" s="89"/>
      <c r="G5" s="54" t="b">
        <v>1</v>
      </c>
    </row>
    <row r="6" spans="1:13" ht="15" customHeight="1" x14ac:dyDescent="0.25">
      <c r="A6" s="66" t="s">
        <v>84</v>
      </c>
      <c r="B6" s="67"/>
      <c r="C6" s="87" t="str">
        <f>CONCATENATE("na dzień ",G6)</f>
        <v>na dzień 31.12.2022</v>
      </c>
      <c r="D6" s="86"/>
      <c r="E6" s="88"/>
      <c r="F6" s="89"/>
      <c r="G6" s="54" t="s">
        <v>71</v>
      </c>
    </row>
    <row r="7" spans="1:13" ht="15" customHeight="1" x14ac:dyDescent="0.25">
      <c r="A7" s="62" t="s">
        <v>83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57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57">
        <v>2022</v>
      </c>
    </row>
    <row r="9" spans="1:13" ht="15" customHeight="1" x14ac:dyDescent="0.25">
      <c r="A9" s="62" t="s">
        <v>82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205161.74</v>
      </c>
      <c r="F12" s="10">
        <v>235146.5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205161.74</v>
      </c>
      <c r="F13" s="10">
        <v>217835.24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17311.259999999998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3333209.49</v>
      </c>
      <c r="F19" s="10">
        <v>3698913.23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70591.37</v>
      </c>
      <c r="F20" s="10">
        <v>70392.61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402208.47</v>
      </c>
      <c r="F21" s="10">
        <v>467823.28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66977.919999999998</v>
      </c>
      <c r="F22" s="10">
        <v>97872.88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13542.38</v>
      </c>
      <c r="F23" s="10">
        <v>25944.720000000001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2220875.91</v>
      </c>
      <c r="F24" s="10">
        <v>2409332.23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522918.74</v>
      </c>
      <c r="F25" s="10">
        <v>559531.06000000006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6998.2</v>
      </c>
      <c r="F26" s="10">
        <v>5187.45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29096.5</v>
      </c>
      <c r="F28" s="10">
        <v>62829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-3128047.75</v>
      </c>
      <c r="F30" s="10">
        <v>-3463766.73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1279.75</v>
      </c>
      <c r="F31" s="10">
        <v>781.59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1279.75</v>
      </c>
      <c r="F34" s="10">
        <v>781.59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43</v>
      </c>
      <c r="F35" s="10">
        <v>0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43</v>
      </c>
      <c r="F37" s="10">
        <v>0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-3126811</v>
      </c>
      <c r="F38" s="10">
        <v>-3462985.14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-3126811</v>
      </c>
      <c r="F46" s="10">
        <v>-3462985.14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2.69</v>
      </c>
      <c r="F48" s="10">
        <v>6.23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-3126813.69</v>
      </c>
      <c r="F49" s="10">
        <v>-3462991.37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8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54" t="b">
        <v>0</v>
      </c>
    </row>
    <row r="53" spans="1:13" ht="15" customHeight="1" x14ac:dyDescent="0.25">
      <c r="A53" s="17"/>
      <c r="B53" s="17"/>
      <c r="C53" s="17"/>
      <c r="D53" s="17"/>
      <c r="E53" s="3"/>
      <c r="F53" s="3"/>
      <c r="G53" s="54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  <mergeCell ref="A40:D40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23:D23"/>
    <mergeCell ref="A24:D24"/>
    <mergeCell ref="A25:D25"/>
    <mergeCell ref="A26:D26"/>
    <mergeCell ref="A27:D27"/>
    <mergeCell ref="E4:F6"/>
    <mergeCell ref="A15:D15"/>
    <mergeCell ref="A16:D16"/>
    <mergeCell ref="A17:D17"/>
    <mergeCell ref="A18:D18"/>
    <mergeCell ref="A20:D20"/>
    <mergeCell ref="A21:D21"/>
    <mergeCell ref="A22:D22"/>
    <mergeCell ref="C54:D5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28:D28"/>
    <mergeCell ref="A4:B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19:D19"/>
  </mergeCells>
  <conditionalFormatting sqref="A12:F49">
    <cfRule type="expression" dxfId="121" priority="6">
      <formula>$G12</formula>
    </cfRule>
  </conditionalFormatting>
  <conditionalFormatting sqref="E12:E49">
    <cfRule type="expression" dxfId="120" priority="5">
      <formula>AND($G$3,$E12=0)</formula>
    </cfRule>
  </conditionalFormatting>
  <conditionalFormatting sqref="F12:F49">
    <cfRule type="expression" dxfId="119" priority="4">
      <formula>AND($G$3,$F12=0)</formula>
    </cfRule>
  </conditionalFormatting>
  <conditionalFormatting sqref="F52">
    <cfRule type="expression" dxfId="118" priority="3">
      <formula>OR($G52=FALSE,AND($G$3,$F52=0))</formula>
    </cfRule>
  </conditionalFormatting>
  <conditionalFormatting sqref="E7">
    <cfRule type="expression" dxfId="117" priority="1">
      <formula>$G7&lt;2018</formula>
    </cfRule>
  </conditionalFormatting>
  <conditionalFormatting sqref="F7">
    <cfRule type="expression" dxfId="11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L29" sqref="L29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138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139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140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78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141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142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122020.08</v>
      </c>
      <c r="F12" s="31">
        <v>131605.39000000001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106030.2</v>
      </c>
      <c r="F13" s="31">
        <v>123614.39999999999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15989.88</v>
      </c>
      <c r="F18" s="31">
        <v>7990.99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1634737.49</v>
      </c>
      <c r="F19" s="31">
        <v>1749047.75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9524.06</v>
      </c>
      <c r="F20" s="31">
        <v>9524.06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243864.91</v>
      </c>
      <c r="F21" s="31">
        <v>294498.84000000003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88609.78</v>
      </c>
      <c r="F22" s="31">
        <v>55267.42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6963.36</v>
      </c>
      <c r="F23" s="31">
        <v>3134.76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1022962.9</v>
      </c>
      <c r="F24" s="31">
        <v>1107012.23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262012.49</v>
      </c>
      <c r="F25" s="31">
        <v>278210.45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799.99</v>
      </c>
      <c r="F26" s="31">
        <v>1399.99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-1512717.41</v>
      </c>
      <c r="F30" s="31">
        <v>-1617442.36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305.99</v>
      </c>
      <c r="F31" s="31">
        <v>291.70999999999998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305.99</v>
      </c>
      <c r="F34" s="31">
        <v>291.70999999999998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-1512411.42</v>
      </c>
      <c r="F38" s="31">
        <v>-1617150.65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-1512411.42</v>
      </c>
      <c r="F46" s="31">
        <v>-1617150.65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11.6</v>
      </c>
      <c r="F48" s="31">
        <v>1.62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-1512423.02</v>
      </c>
      <c r="F49" s="31">
        <v>-1617152.27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39"/>
      <c r="B53" s="39"/>
      <c r="C53" s="39"/>
      <c r="D53" s="39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">
        <v>240</v>
      </c>
      <c r="D54" s="117"/>
      <c r="E54" s="117" t="s">
        <v>1</v>
      </c>
      <c r="F54" s="118"/>
      <c r="G54" s="25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15" priority="6">
      <formula>$G12</formula>
    </cfRule>
  </conditionalFormatting>
  <conditionalFormatting sqref="E12:E49">
    <cfRule type="expression" dxfId="114" priority="5">
      <formula>AND($G$3,$E12=0)</formula>
    </cfRule>
  </conditionalFormatting>
  <conditionalFormatting sqref="F12:F49">
    <cfRule type="expression" dxfId="113" priority="4">
      <formula>AND($G$3,$F12=0)</formula>
    </cfRule>
  </conditionalFormatting>
  <conditionalFormatting sqref="F52">
    <cfRule type="expression" dxfId="112" priority="3">
      <formula>OR($G52=FALSE,AND($G$3,$F52=0))</formula>
    </cfRule>
  </conditionalFormatting>
  <conditionalFormatting sqref="E7">
    <cfRule type="expression" dxfId="111" priority="1">
      <formula>$G7&lt;2018</formula>
    </cfRule>
  </conditionalFormatting>
  <conditionalFormatting sqref="F7">
    <cfRule type="expression" dxfId="110" priority="2">
      <formula>$G7&lt;2018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6" workbookViewId="0">
      <selection activeCell="F46" sqref="F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1.42578125" style="1" bestFit="1" customWidth="1"/>
    <col min="10" max="16384" width="9.140625" style="1"/>
  </cols>
  <sheetData>
    <row r="1" spans="1:13" ht="15" customHeight="1" x14ac:dyDescent="0.25"/>
    <row r="2" spans="1:13" ht="15" customHeight="1" x14ac:dyDescent="0.25">
      <c r="A2" s="78" t="s">
        <v>94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95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96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97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98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99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103804.37</v>
      </c>
      <c r="F12" s="10">
        <v>197615.45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96036.37</v>
      </c>
      <c r="F13" s="10">
        <v>161348.25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7768</v>
      </c>
      <c r="F18" s="10">
        <v>36267.199999999997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11887170.390000001</v>
      </c>
      <c r="F19" s="10">
        <v>11310184.279999999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201856.22</v>
      </c>
      <c r="F20" s="10">
        <v>680675.33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2635788.4500000002</v>
      </c>
      <c r="F21" s="10">
        <v>898025.44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243943.62</v>
      </c>
      <c r="F22" s="10">
        <v>301454.95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18267.12</v>
      </c>
      <c r="F23" s="10">
        <v>60066.36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7021328.8300000001</v>
      </c>
      <c r="F24" s="10">
        <v>7437378.79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1600041.51</v>
      </c>
      <c r="F25" s="10">
        <v>1695237.77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494.64</v>
      </c>
      <c r="F26" s="10">
        <v>4977.1400000000003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165450</v>
      </c>
      <c r="F28" s="10">
        <v>232368.5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-11783366.02</v>
      </c>
      <c r="F30" s="10">
        <v>-11112568.83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59185.97</v>
      </c>
      <c r="F31" s="10">
        <v>114607.83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59185.97</v>
      </c>
      <c r="F34" s="10">
        <v>114607.83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671411.53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671411.53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-11724180.050000001</v>
      </c>
      <c r="F38" s="10">
        <v>-11669372.529999999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12286.93</v>
      </c>
      <c r="F39" s="10">
        <v>72352.72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12286.93</v>
      </c>
      <c r="F41" s="10">
        <v>72352.72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84559.8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f>F43</f>
        <v>84559.8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-11711893.119999999</v>
      </c>
      <c r="F46" s="10">
        <v>-11681579.609999999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395.57</v>
      </c>
      <c r="F48" s="10">
        <v>271.92</v>
      </c>
      <c r="G48" s="2" t="b">
        <v>1</v>
      </c>
      <c r="H48" s="2"/>
      <c r="I48" s="5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-11712288.689999999</v>
      </c>
      <c r="F49" s="10">
        <v>-11681851.529999999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9"/>
      <c r="B53" s="19"/>
      <c r="C53" s="19"/>
      <c r="D53" s="19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09" priority="6">
      <formula>$G12</formula>
    </cfRule>
  </conditionalFormatting>
  <conditionalFormatting sqref="E12:E49">
    <cfRule type="expression" dxfId="108" priority="5">
      <formula>AND($G$3,$E12=0)</formula>
    </cfRule>
  </conditionalFormatting>
  <conditionalFormatting sqref="F12:F49">
    <cfRule type="expression" dxfId="107" priority="4">
      <formula>AND($G$3,$F12=0)</formula>
    </cfRule>
  </conditionalFormatting>
  <conditionalFormatting sqref="F52">
    <cfRule type="expression" dxfId="106" priority="3">
      <formula>OR($G52=FALSE,AND($G$3,$F52=0))</formula>
    </cfRule>
  </conditionalFormatting>
  <conditionalFormatting sqref="E7">
    <cfRule type="expression" dxfId="105" priority="1">
      <formula>$G7&lt;2018</formula>
    </cfRule>
  </conditionalFormatting>
  <conditionalFormatting sqref="F7">
    <cfRule type="expression" dxfId="10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6" workbookViewId="0">
      <selection sqref="A1:F5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15.425781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105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104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103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102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101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100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286709.43</v>
      </c>
      <c r="F12" s="10">
        <v>387127.6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275524.5</v>
      </c>
      <c r="F13" s="10">
        <v>386887.4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11184.93</v>
      </c>
      <c r="F18" s="10">
        <v>240.2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11604769.939999999</v>
      </c>
      <c r="F19" s="10">
        <v>12222569.859999999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219623.03</v>
      </c>
      <c r="F20" s="10">
        <v>219623.03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1036681.66</v>
      </c>
      <c r="F21" s="10">
        <v>1165676.1200000001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471119.75</v>
      </c>
      <c r="F22" s="10">
        <v>612995.71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35688.120000000003</v>
      </c>
      <c r="F23" s="10">
        <v>63045.120000000003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7885627.9100000001</v>
      </c>
      <c r="F24" s="10">
        <v>8114841.2000000002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1869916.27</v>
      </c>
      <c r="F25" s="10">
        <v>1918863.88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2997.6</v>
      </c>
      <c r="F26" s="10">
        <v>0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83115.600000000006</v>
      </c>
      <c r="F28" s="10">
        <v>127524.8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-11318060.51</v>
      </c>
      <c r="F30" s="10">
        <v>-11835442.26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57305.77</v>
      </c>
      <c r="F31" s="10">
        <v>59446.01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57305.77</v>
      </c>
      <c r="F34" s="10">
        <v>59446.01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328.61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328.61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-11260754.74</v>
      </c>
      <c r="F38" s="10">
        <v>-11776324.859999999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13.8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13.8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-11260740.939999999</v>
      </c>
      <c r="F46" s="10">
        <v>-11776324.859999999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0.48</v>
      </c>
      <c r="F48" s="10">
        <v>309.67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-11260741.42</v>
      </c>
      <c r="F49" s="10">
        <v>-11776634.529999999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0"/>
      <c r="B53" s="20"/>
      <c r="C53" s="20"/>
      <c r="D53" s="20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03" priority="6">
      <formula>$G12</formula>
    </cfRule>
  </conditionalFormatting>
  <conditionalFormatting sqref="E12:E49">
    <cfRule type="expression" dxfId="102" priority="5">
      <formula>AND($G$3,$E12=0)</formula>
    </cfRule>
  </conditionalFormatting>
  <conditionalFormatting sqref="F12:F49">
    <cfRule type="expression" dxfId="101" priority="4">
      <formula>AND($G$3,$F12=0)</formula>
    </cfRule>
  </conditionalFormatting>
  <conditionalFormatting sqref="F52">
    <cfRule type="expression" dxfId="100" priority="3">
      <formula>OR($G52=FALSE,AND($G$3,$F52=0))</formula>
    </cfRule>
  </conditionalFormatting>
  <conditionalFormatting sqref="E7">
    <cfRule type="expression" dxfId="99" priority="1">
      <formula>$G7&lt;2018</formula>
    </cfRule>
  </conditionalFormatting>
  <conditionalFormatting sqref="F7">
    <cfRule type="expression" dxfId="9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K34" sqref="K34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143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7"/>
      <c r="C3" s="95"/>
      <c r="D3" s="123"/>
      <c r="E3" s="93" t="s">
        <v>53</v>
      </c>
      <c r="F3" s="97"/>
      <c r="G3" s="25" t="b">
        <v>0</v>
      </c>
    </row>
    <row r="4" spans="1:13" ht="15.75" customHeight="1" x14ac:dyDescent="0.25">
      <c r="A4" s="98" t="s">
        <v>144</v>
      </c>
      <c r="B4" s="124"/>
      <c r="C4" s="100" t="str">
        <f>IF(G4,"Rachunek zysków i strat","Zestawienie zmian w funduszu jednostki")</f>
        <v>Rachunek zysków i strat</v>
      </c>
      <c r="D4" s="125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145</v>
      </c>
      <c r="B5" s="124"/>
      <c r="C5" s="104" t="str">
        <f>IF(G5,"sporządzony","sporządzone")</f>
        <v>sporządzony</v>
      </c>
      <c r="D5" s="126"/>
      <c r="E5" s="102"/>
      <c r="F5" s="103"/>
      <c r="G5" s="25" t="b">
        <v>1</v>
      </c>
    </row>
    <row r="6" spans="1:13" ht="15" customHeight="1" x14ac:dyDescent="0.25">
      <c r="A6" s="98" t="s">
        <v>146</v>
      </c>
      <c r="B6" s="124"/>
      <c r="C6" s="104" t="str">
        <f>CONCATENATE("na dzień ",G6)</f>
        <v>na dzień 31.12.2022</v>
      </c>
      <c r="D6" s="126"/>
      <c r="E6" s="102"/>
      <c r="F6" s="103"/>
      <c r="G6" s="25" t="s">
        <v>71</v>
      </c>
    </row>
    <row r="7" spans="1:13" ht="15" customHeight="1" x14ac:dyDescent="0.25">
      <c r="A7" s="105" t="s">
        <v>147</v>
      </c>
      <c r="B7" s="121"/>
      <c r="C7" s="104" t="str">
        <f>IF(G4,"Wariant porównawczy","")</f>
        <v>Wariant porównawczy</v>
      </c>
      <c r="D7" s="126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7"/>
      <c r="C8" s="104"/>
      <c r="D8" s="126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148</v>
      </c>
      <c r="B9" s="121"/>
      <c r="C9" s="115" t="s">
        <v>45</v>
      </c>
      <c r="D9" s="122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20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88861.72</v>
      </c>
      <c r="F12" s="31">
        <v>165911.71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87849</v>
      </c>
      <c r="F13" s="31">
        <v>165569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1012.72</v>
      </c>
      <c r="F18" s="31">
        <v>342.71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7893721.6900000004</v>
      </c>
      <c r="F19" s="31">
        <v>8278640.7000000002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40914.32</v>
      </c>
      <c r="F20" s="31">
        <v>41311.57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595823.97</v>
      </c>
      <c r="F21" s="31">
        <v>710488.95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191009.35</v>
      </c>
      <c r="F22" s="31">
        <v>162495.62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19815.240000000002</v>
      </c>
      <c r="F23" s="31">
        <v>59892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5616968.4800000004</v>
      </c>
      <c r="F24" s="31">
        <v>5788255.75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1345055.92</v>
      </c>
      <c r="F25" s="31">
        <v>1433951.41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8597.41</v>
      </c>
      <c r="F26" s="31">
        <v>5979.4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75537</v>
      </c>
      <c r="F28" s="31">
        <v>76266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-7804859.9699999997</v>
      </c>
      <c r="F30" s="31">
        <v>-8112728.9900000002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19795.61</v>
      </c>
      <c r="F31" s="31">
        <v>27633.83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19795.61</v>
      </c>
      <c r="F34" s="31">
        <v>27633.83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110.61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110.61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-7785064.3600000003</v>
      </c>
      <c r="F38" s="31">
        <v>-8085205.7699999996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-7785064.3600000003</v>
      </c>
      <c r="F46" s="31">
        <v>-8085205.7699999996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50.02</v>
      </c>
      <c r="F48" s="31">
        <v>5.0999999999999996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-7785114.3799999999</v>
      </c>
      <c r="F49" s="31">
        <v>-8085210.8700000001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39"/>
      <c r="B53" s="39"/>
      <c r="C53" s="39"/>
      <c r="D53" s="39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">
        <v>240</v>
      </c>
      <c r="D54" s="117"/>
      <c r="E54" s="117" t="s">
        <v>1</v>
      </c>
      <c r="F54" s="117"/>
      <c r="G54" s="25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97" priority="6">
      <formula>$G12</formula>
    </cfRule>
  </conditionalFormatting>
  <conditionalFormatting sqref="E12:E49">
    <cfRule type="expression" dxfId="96" priority="5">
      <formula>AND($G$3,$E12=0)</formula>
    </cfRule>
  </conditionalFormatting>
  <conditionalFormatting sqref="F12:F49">
    <cfRule type="expression" dxfId="95" priority="4">
      <formula>AND($G$3,$F12=0)</formula>
    </cfRule>
  </conditionalFormatting>
  <conditionalFormatting sqref="F52">
    <cfRule type="expression" dxfId="94" priority="3">
      <formula>OR($G52=FALSE,AND($G$3,$F52=0))</formula>
    </cfRule>
  </conditionalFormatting>
  <conditionalFormatting sqref="E7">
    <cfRule type="expression" dxfId="93" priority="1">
      <formula>$G7&lt;2018</formula>
    </cfRule>
  </conditionalFormatting>
  <conditionalFormatting sqref="F7">
    <cfRule type="expression" dxfId="92" priority="2">
      <formula>$G7&lt;2018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5" workbookViewId="0">
      <selection activeCell="L44" sqref="L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189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190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191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192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193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194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177829.1</v>
      </c>
      <c r="F12" s="10">
        <v>290721.18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169624.55</v>
      </c>
      <c r="F13" s="10">
        <v>263965.98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8204.5499999999993</v>
      </c>
      <c r="F18" s="10">
        <v>26755.200000000001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7560858.0800000001</v>
      </c>
      <c r="F19" s="10">
        <v>7930247.1900000004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530340.94999999995</v>
      </c>
      <c r="F20" s="10">
        <v>528613.94999999995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932158.89</v>
      </c>
      <c r="F21" s="10">
        <v>1040647.58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215072.25</v>
      </c>
      <c r="F22" s="10">
        <v>198056.52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11429.52</v>
      </c>
      <c r="F23" s="10">
        <v>33781.440000000002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4688330.5999999996</v>
      </c>
      <c r="F24" s="10">
        <v>4880593.26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1117032.97</v>
      </c>
      <c r="F25" s="10">
        <v>1190912.22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10207.200000000001</v>
      </c>
      <c r="F26" s="10">
        <v>12801.22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56285.7</v>
      </c>
      <c r="F28" s="10">
        <v>44841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-7383028.9800000004</v>
      </c>
      <c r="F30" s="10">
        <v>-7639526.0099999998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131261.6</v>
      </c>
      <c r="F31" s="10">
        <v>139888.54999999999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131261.6</v>
      </c>
      <c r="F34" s="10">
        <v>139888.54999999999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566.38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566.38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-7251767.3799999999</v>
      </c>
      <c r="F38" s="10">
        <v>-7500203.8399999999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824.38</v>
      </c>
      <c r="F39" s="10">
        <v>60.35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824.38</v>
      </c>
      <c r="F41" s="10">
        <v>60.35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851.5</v>
      </c>
      <c r="F43" s="10">
        <v>60.11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851.5</v>
      </c>
      <c r="F45" s="10">
        <v>60.11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-7251794.5</v>
      </c>
      <c r="F46" s="10">
        <v>-7500203.5999999996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1184.8399999999999</v>
      </c>
      <c r="F48" s="10">
        <v>3671.36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-7252979.3399999999</v>
      </c>
      <c r="F49" s="10">
        <v>-7503874.96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2"/>
      <c r="B53" s="42"/>
      <c r="C53" s="42"/>
      <c r="D53" s="42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91" priority="6">
      <formula>$G12</formula>
    </cfRule>
  </conditionalFormatting>
  <conditionalFormatting sqref="E12:E49">
    <cfRule type="expression" dxfId="90" priority="5">
      <formula>AND($G$3,$E12=0)</formula>
    </cfRule>
  </conditionalFormatting>
  <conditionalFormatting sqref="F12:F49">
    <cfRule type="expression" dxfId="89" priority="4">
      <formula>AND($G$3,$F12=0)</formula>
    </cfRule>
  </conditionalFormatting>
  <conditionalFormatting sqref="F52">
    <cfRule type="expression" dxfId="88" priority="3">
      <formula>OR($G52=FALSE,AND($G$3,$F52=0))</formula>
    </cfRule>
  </conditionalFormatting>
  <conditionalFormatting sqref="E7">
    <cfRule type="expression" dxfId="87" priority="1">
      <formula>$G7&lt;2018</formula>
    </cfRule>
  </conditionalFormatting>
  <conditionalFormatting sqref="F7">
    <cfRule type="expression" dxfId="8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5" workbookViewId="0">
      <selection activeCell="J39" sqref="J3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9" width="0" style="1" hidden="1" customWidth="1"/>
    <col min="10" max="16384" width="9.140625" style="1"/>
  </cols>
  <sheetData>
    <row r="1" spans="1:13" ht="15" customHeight="1" x14ac:dyDescent="0.25"/>
    <row r="2" spans="1:13" ht="15" customHeight="1" x14ac:dyDescent="0.25">
      <c r="A2" s="78" t="s">
        <v>159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160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161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162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163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164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260840.19</v>
      </c>
      <c r="F12" s="10">
        <v>454127.65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246160.87</v>
      </c>
      <c r="F13" s="10">
        <v>412098.8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14679.32</v>
      </c>
      <c r="F18" s="10">
        <v>42028.85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11695955.960000001</v>
      </c>
      <c r="F19" s="10">
        <v>12237587.960000001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239907.74</v>
      </c>
      <c r="F20" s="10">
        <v>249786.57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1119606.6000000001</v>
      </c>
      <c r="F21" s="10">
        <v>1299417.02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327133.99</v>
      </c>
      <c r="F22" s="10">
        <v>410775.03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6772.38</v>
      </c>
      <c r="F23" s="10">
        <v>22496.44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8070857.0899999999</v>
      </c>
      <c r="F24" s="10">
        <v>8151534.9199999999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1877600.78</v>
      </c>
      <c r="F25" s="10">
        <v>1950814.01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26621.98</v>
      </c>
      <c r="F26" s="10">
        <v>66241.37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27455.4</v>
      </c>
      <c r="F28" s="10">
        <v>86522.6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-11435115.77</v>
      </c>
      <c r="F30" s="10">
        <v>-11783460.310000001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45449.48</v>
      </c>
      <c r="F31" s="10">
        <v>66311.23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45449.48</v>
      </c>
      <c r="F34" s="10">
        <v>66311.23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-11389666.289999999</v>
      </c>
      <c r="F38" s="10">
        <v>-11717149.08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-11389666.289999999</v>
      </c>
      <c r="F46" s="10">
        <v>-11717149.08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1141.1400000000001</v>
      </c>
      <c r="F48" s="10">
        <v>3738.5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-11390807.43</v>
      </c>
      <c r="F49" s="10">
        <v>-11720887.58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0"/>
      <c r="B53" s="40"/>
      <c r="C53" s="40"/>
      <c r="D53" s="40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85" priority="6">
      <formula>$G12</formula>
    </cfRule>
  </conditionalFormatting>
  <conditionalFormatting sqref="E12:E49">
    <cfRule type="expression" dxfId="84" priority="5">
      <formula>AND($G$3,$E12=0)</formula>
    </cfRule>
  </conditionalFormatting>
  <conditionalFormatting sqref="F12:F49">
    <cfRule type="expression" dxfId="83" priority="4">
      <formula>AND($G$3,$F12=0)</formula>
    </cfRule>
  </conditionalFormatting>
  <conditionalFormatting sqref="F52">
    <cfRule type="expression" dxfId="82" priority="3">
      <formula>OR($G52=FALSE,AND($G$3,$F52=0))</formula>
    </cfRule>
  </conditionalFormatting>
  <conditionalFormatting sqref="E7">
    <cfRule type="expression" dxfId="81" priority="1">
      <formula>$G7&lt;2018</formula>
    </cfRule>
  </conditionalFormatting>
  <conditionalFormatting sqref="F7">
    <cfRule type="expression" dxfId="8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2" workbookViewId="0">
      <selection activeCell="G22" sqref="G1:G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75</v>
      </c>
      <c r="B2" s="78"/>
      <c r="C2" s="78"/>
      <c r="D2" s="78"/>
      <c r="E2" s="78"/>
      <c r="F2" s="78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54" t="b">
        <v>0</v>
      </c>
    </row>
    <row r="4" spans="1:13" ht="15.75" customHeight="1" x14ac:dyDescent="0.25">
      <c r="A4" s="66" t="s">
        <v>74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54" t="b">
        <v>1</v>
      </c>
      <c r="H4" s="2"/>
    </row>
    <row r="5" spans="1:13" ht="15" customHeight="1" x14ac:dyDescent="0.25">
      <c r="A5" s="66" t="s">
        <v>73</v>
      </c>
      <c r="B5" s="67"/>
      <c r="C5" s="87" t="str">
        <f>IF(G5,"sporządzony","sporządzone")</f>
        <v>sporządzony</v>
      </c>
      <c r="D5" s="86"/>
      <c r="E5" s="88"/>
      <c r="F5" s="89"/>
      <c r="G5" s="54" t="b">
        <v>1</v>
      </c>
    </row>
    <row r="6" spans="1:13" ht="15" customHeight="1" x14ac:dyDescent="0.25">
      <c r="A6" s="66" t="s">
        <v>72</v>
      </c>
      <c r="B6" s="67"/>
      <c r="C6" s="87" t="str">
        <f>CONCATENATE("na dzień ",G6)</f>
        <v>na dzień 31.12.2022</v>
      </c>
      <c r="D6" s="86"/>
      <c r="E6" s="88"/>
      <c r="F6" s="89"/>
      <c r="G6" s="54" t="s">
        <v>71</v>
      </c>
    </row>
    <row r="7" spans="1:13" ht="15" customHeight="1" x14ac:dyDescent="0.25">
      <c r="A7" s="62" t="s">
        <v>70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57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57">
        <v>2022</v>
      </c>
    </row>
    <row r="9" spans="1:13" ht="15" customHeight="1" x14ac:dyDescent="0.25">
      <c r="A9" s="62" t="s">
        <v>69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184614.95</v>
      </c>
      <c r="F12" s="10">
        <v>279800.3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171204.11</v>
      </c>
      <c r="F13" s="10">
        <v>225742.37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13410.84</v>
      </c>
      <c r="F18" s="10">
        <v>54057.93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2475889.21</v>
      </c>
      <c r="F19" s="10">
        <v>3398667.55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0</v>
      </c>
      <c r="F20" s="10">
        <v>6795.07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515909.3</v>
      </c>
      <c r="F21" s="10">
        <v>1154128.81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93211.45</v>
      </c>
      <c r="F22" s="10">
        <v>111088.84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3830.22</v>
      </c>
      <c r="F23" s="10">
        <v>16522.080000000002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1495505.01</v>
      </c>
      <c r="F24" s="10">
        <v>1692265.97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363741.11</v>
      </c>
      <c r="F25" s="10">
        <v>403311.87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599.62</v>
      </c>
      <c r="F26" s="10">
        <v>1778.91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3092.5</v>
      </c>
      <c r="F28" s="10">
        <v>12776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-2291274.2599999998</v>
      </c>
      <c r="F30" s="10">
        <v>-3118867.25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337.68</v>
      </c>
      <c r="F31" s="10">
        <v>537.58000000000004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337.68</v>
      </c>
      <c r="F34" s="10">
        <v>537.58000000000004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121</v>
      </c>
      <c r="F35" s="10">
        <v>1027.5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121</v>
      </c>
      <c r="F37" s="10">
        <v>1027.5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-2291057.58</v>
      </c>
      <c r="F38" s="10">
        <v>-3119357.17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-2291057.58</v>
      </c>
      <c r="F46" s="10">
        <v>-3119357.17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2.7</v>
      </c>
      <c r="F48" s="10">
        <v>24.97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-2291060.2799999998</v>
      </c>
      <c r="F49" s="10">
        <v>-3119382.14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8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54" t="b">
        <v>0</v>
      </c>
    </row>
    <row r="53" spans="1:13" ht="15" customHeight="1" x14ac:dyDescent="0.25">
      <c r="A53" s="17"/>
      <c r="B53" s="17"/>
      <c r="C53" s="17"/>
      <c r="D53" s="17"/>
      <c r="E53" s="3"/>
      <c r="F53" s="3"/>
      <c r="G53" s="54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  <mergeCell ref="A40:D40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23:D23"/>
    <mergeCell ref="A24:D24"/>
    <mergeCell ref="A25:D25"/>
    <mergeCell ref="A26:D26"/>
    <mergeCell ref="A27:D27"/>
    <mergeCell ref="E4:F6"/>
    <mergeCell ref="A15:D15"/>
    <mergeCell ref="A16:D16"/>
    <mergeCell ref="A17:D17"/>
    <mergeCell ref="A18:D18"/>
    <mergeCell ref="A20:D20"/>
    <mergeCell ref="A21:D21"/>
    <mergeCell ref="A22:D22"/>
    <mergeCell ref="C54:D5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28:D28"/>
    <mergeCell ref="A4:B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19:D19"/>
  </mergeCells>
  <conditionalFormatting sqref="A12:F49">
    <cfRule type="expression" dxfId="187" priority="6">
      <formula>$G12</formula>
    </cfRule>
  </conditionalFormatting>
  <conditionalFormatting sqref="E12:E49">
    <cfRule type="expression" dxfId="186" priority="5">
      <formula>AND($G$3,$E12=0)</formula>
    </cfRule>
  </conditionalFormatting>
  <conditionalFormatting sqref="F12:F49">
    <cfRule type="expression" dxfId="185" priority="4">
      <formula>AND($G$3,$F12=0)</formula>
    </cfRule>
  </conditionalFormatting>
  <conditionalFormatting sqref="F52">
    <cfRule type="expression" dxfId="184" priority="3">
      <formula>OR($G52=FALSE,AND($G$3,$F52=0))</formula>
    </cfRule>
  </conditionalFormatting>
  <conditionalFormatting sqref="E7">
    <cfRule type="expression" dxfId="183" priority="1">
      <formula>$G7&lt;2018</formula>
    </cfRule>
  </conditionalFormatting>
  <conditionalFormatting sqref="F7">
    <cfRule type="expression" dxfId="18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9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132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133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134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135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136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137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87803.18</v>
      </c>
      <c r="F12" s="10">
        <v>136995.12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86482.5</v>
      </c>
      <c r="F13" s="10">
        <v>135947.5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1320.68</v>
      </c>
      <c r="F18" s="10">
        <v>1047.6199999999999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6316804.04</v>
      </c>
      <c r="F19" s="10">
        <v>6613771.3799999999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488794.06</v>
      </c>
      <c r="F20" s="10">
        <v>485045.47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624494.81999999995</v>
      </c>
      <c r="F21" s="10">
        <v>742182.01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187991.36</v>
      </c>
      <c r="F22" s="10">
        <v>148842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9708.35</v>
      </c>
      <c r="F23" s="10">
        <v>28183.85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3956892.72</v>
      </c>
      <c r="F24" s="10">
        <v>4098928.63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965493.86</v>
      </c>
      <c r="F25" s="10">
        <v>997777.89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2597.0700000000002</v>
      </c>
      <c r="F26" s="10">
        <v>10777.73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80831.8</v>
      </c>
      <c r="F28" s="10">
        <v>102033.8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-6229000.8600000003</v>
      </c>
      <c r="F30" s="10">
        <v>-6476776.2599999998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4744.33</v>
      </c>
      <c r="F31" s="10">
        <v>1463.21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4744.33</v>
      </c>
      <c r="F34" s="10">
        <v>1463.21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366.5</v>
      </c>
      <c r="F35" s="10">
        <v>97.62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366.5</v>
      </c>
      <c r="F37" s="10">
        <v>97.62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-6224623.0300000003</v>
      </c>
      <c r="F38" s="10">
        <v>-6475410.6699999999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-6224623.0300000003</v>
      </c>
      <c r="F46" s="10">
        <v>-6475410.6699999999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187.52</v>
      </c>
      <c r="F48" s="10">
        <v>390.05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-6224810.5499999998</v>
      </c>
      <c r="F49" s="10">
        <v>-6475800.7199999997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8"/>
      <c r="B53" s="48"/>
      <c r="C53" s="48"/>
      <c r="D53" s="4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A49:D49"/>
    <mergeCell ref="A40:D40"/>
    <mergeCell ref="A41:D41"/>
    <mergeCell ref="A42:D42"/>
    <mergeCell ref="A43:D43"/>
    <mergeCell ref="A44:D44"/>
  </mergeCells>
  <conditionalFormatting sqref="A12:F49">
    <cfRule type="expression" dxfId="79" priority="6">
      <formula>$G12</formula>
    </cfRule>
  </conditionalFormatting>
  <conditionalFormatting sqref="E12:E49">
    <cfRule type="expression" dxfId="78" priority="5">
      <formula>AND($G$3,$E12=0)</formula>
    </cfRule>
  </conditionalFormatting>
  <conditionalFormatting sqref="F12:F49">
    <cfRule type="expression" dxfId="77" priority="4">
      <formula>AND($G$3,$F12=0)</formula>
    </cfRule>
  </conditionalFormatting>
  <conditionalFormatting sqref="F52">
    <cfRule type="expression" dxfId="76" priority="3">
      <formula>OR($G52=FALSE,AND($G$3,$F52=0))</formula>
    </cfRule>
  </conditionalFormatting>
  <conditionalFormatting sqref="E7">
    <cfRule type="expression" dxfId="75" priority="1">
      <formula>$G7&lt;2018</formula>
    </cfRule>
  </conditionalFormatting>
  <conditionalFormatting sqref="F7">
    <cfRule type="expression" dxfId="7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M16" sqref="M1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8" width="9.140625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2" t="s">
        <v>195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196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197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198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199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200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145602.28</v>
      </c>
      <c r="F12" s="31">
        <v>175547.5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122860.29</v>
      </c>
      <c r="F13" s="31">
        <v>152214.5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22741.99</v>
      </c>
      <c r="F18" s="31">
        <v>23333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4533613.25</v>
      </c>
      <c r="F19" s="31">
        <v>5495373.6900000004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120317.58</v>
      </c>
      <c r="F20" s="31">
        <v>155269.54999999999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624882.84</v>
      </c>
      <c r="F21" s="31">
        <v>594304.37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139362.85999999999</v>
      </c>
      <c r="F22" s="31">
        <v>233587.24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9681.84</v>
      </c>
      <c r="F23" s="31">
        <v>28618.560000000001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2909046.44</v>
      </c>
      <c r="F24" s="31">
        <v>3528146.42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691783.99</v>
      </c>
      <c r="F25" s="31">
        <v>867437.21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1500</v>
      </c>
      <c r="F26" s="31">
        <v>3477.24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37037.699999999997</v>
      </c>
      <c r="F28" s="31">
        <v>84533.1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-4388010.97</v>
      </c>
      <c r="F30" s="31">
        <v>-5319826.1900000004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1048.75</v>
      </c>
      <c r="F31" s="31">
        <v>19903.669999999998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1048.75</v>
      </c>
      <c r="F34" s="31">
        <v>19903.669999999998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19.03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19.03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-4386981.25</v>
      </c>
      <c r="F38" s="31">
        <v>-5299922.5199999996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418.13</v>
      </c>
      <c r="F39" s="31">
        <v>575.15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418.13</v>
      </c>
      <c r="F41" s="31">
        <v>575.15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51.55</v>
      </c>
      <c r="F43" s="31">
        <v>366.58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51.55</v>
      </c>
      <c r="F45" s="31">
        <v>366.58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-4386614.67</v>
      </c>
      <c r="F46" s="31">
        <v>-5299713.95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690.9</v>
      </c>
      <c r="F48" s="31">
        <v>1608.35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-4387305.57</v>
      </c>
      <c r="F49" s="31">
        <v>-5301322.3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3"/>
      <c r="B53" s="43"/>
      <c r="C53" s="43"/>
      <c r="D53" s="43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73" priority="6">
      <formula>$G12</formula>
    </cfRule>
  </conditionalFormatting>
  <conditionalFormatting sqref="E12:E49">
    <cfRule type="expression" dxfId="72" priority="5">
      <formula>AND($G$3,$E12=0)</formula>
    </cfRule>
  </conditionalFormatting>
  <conditionalFormatting sqref="F12:F49">
    <cfRule type="expression" dxfId="71" priority="4">
      <formula>AND($G$3,$F12=0)</formula>
    </cfRule>
  </conditionalFormatting>
  <conditionalFormatting sqref="F52">
    <cfRule type="expression" dxfId="70" priority="3">
      <formula>OR($G52=FALSE,AND($G$3,$F52=0))</formula>
    </cfRule>
  </conditionalFormatting>
  <conditionalFormatting sqref="E7">
    <cfRule type="expression" dxfId="69" priority="1">
      <formula>$G7&lt;2018</formula>
    </cfRule>
  </conditionalFormatting>
  <conditionalFormatting sqref="F7">
    <cfRule type="expression" dxfId="6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I36" sqref="I3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88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89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90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91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92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93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284</v>
      </c>
      <c r="F12" s="10">
        <v>862.33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284</v>
      </c>
      <c r="F18" s="10">
        <v>862.33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5835359.1799999997</v>
      </c>
      <c r="F19" s="10">
        <v>6162571.2300000004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177036.77</v>
      </c>
      <c r="F20" s="10">
        <v>177596.88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482262.59</v>
      </c>
      <c r="F21" s="10">
        <v>411100.39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171799.15</v>
      </c>
      <c r="F22" s="10">
        <v>171901.4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12377.88</v>
      </c>
      <c r="F23" s="10">
        <v>44644.160000000003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4007816.76</v>
      </c>
      <c r="F24" s="10">
        <v>4284232.3099999996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959203.32</v>
      </c>
      <c r="F25" s="10">
        <v>1046053.17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2998.31</v>
      </c>
      <c r="F26" s="10">
        <v>3479.92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21864.400000000001</v>
      </c>
      <c r="F28" s="10">
        <v>23563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-5835075.1799999997</v>
      </c>
      <c r="F30" s="10">
        <v>-6161708.9000000004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56546.86</v>
      </c>
      <c r="F31" s="10">
        <v>48618.62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56546.86</v>
      </c>
      <c r="F34" s="10">
        <v>48618.62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-5778528.3200000003</v>
      </c>
      <c r="F38" s="10">
        <v>-6113090.2800000003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372.17</v>
      </c>
      <c r="F39" s="10">
        <v>186.74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372.17</v>
      </c>
      <c r="F42" s="10">
        <v>186.74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-5778156.1500000004</v>
      </c>
      <c r="F46" s="10">
        <v>-6112903.54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0.19</v>
      </c>
      <c r="F48" s="10">
        <v>1.34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-5778156.3399999999</v>
      </c>
      <c r="F49" s="10">
        <v>-6112904.8799999999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9"/>
      <c r="B53" s="19"/>
      <c r="C53" s="19"/>
      <c r="D53" s="19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67" priority="6">
      <formula>$G12</formula>
    </cfRule>
  </conditionalFormatting>
  <conditionalFormatting sqref="E12:E49">
    <cfRule type="expression" dxfId="66" priority="5">
      <formula>AND($G$3,$E12=0)</formula>
    </cfRule>
  </conditionalFormatting>
  <conditionalFormatting sqref="F12:F49">
    <cfRule type="expression" dxfId="65" priority="4">
      <formula>AND($G$3,$F12=0)</formula>
    </cfRule>
  </conditionalFormatting>
  <conditionalFormatting sqref="F52">
    <cfRule type="expression" dxfId="64" priority="3">
      <formula>OR($G52=FALSE,AND($G$3,$F52=0))</formula>
    </cfRule>
  </conditionalFormatting>
  <conditionalFormatting sqref="E7">
    <cfRule type="expression" dxfId="63" priority="1">
      <formula>$G7&lt;2018</formula>
    </cfRule>
  </conditionalFormatting>
  <conditionalFormatting sqref="F7">
    <cfRule type="expression" dxfId="6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A21" sqref="A21:D21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201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202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203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204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205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206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565</v>
      </c>
      <c r="F12" s="31">
        <v>3931.85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0</v>
      </c>
      <c r="F13" s="31">
        <v>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565</v>
      </c>
      <c r="F18" s="31">
        <v>3931.85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6119865.9400000004</v>
      </c>
      <c r="F19" s="31">
        <v>6591092.3799999999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29134.5</v>
      </c>
      <c r="F20" s="31">
        <v>75882.720000000001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309065.78999999998</v>
      </c>
      <c r="F21" s="31">
        <v>371054.7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167049</v>
      </c>
      <c r="F22" s="31">
        <v>90454.78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7511.4</v>
      </c>
      <c r="F23" s="31">
        <v>32594.7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4526213.74</v>
      </c>
      <c r="F24" s="31">
        <v>4881888.54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1048749.99</v>
      </c>
      <c r="F25" s="31">
        <v>1111889.6599999999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10145.959999999999</v>
      </c>
      <c r="F26" s="31">
        <v>11302.28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21995.56</v>
      </c>
      <c r="F28" s="31">
        <v>16025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-6119300.9400000004</v>
      </c>
      <c r="F30" s="31">
        <v>-6587160.5300000003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35659.26</v>
      </c>
      <c r="F31" s="31">
        <v>49774.82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35659.26</v>
      </c>
      <c r="F34" s="31">
        <v>49774.82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240.93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240.93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-6083882.6100000003</v>
      </c>
      <c r="F38" s="31">
        <v>-6537385.71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1402.42</v>
      </c>
      <c r="F39" s="31">
        <v>2049.34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124.89</v>
      </c>
      <c r="F41" s="31">
        <v>362.89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1277.53</v>
      </c>
      <c r="F42" s="31">
        <v>1686.45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-6082480.1900000004</v>
      </c>
      <c r="F46" s="31">
        <v>-6535336.3700000001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0.48</v>
      </c>
      <c r="F48" s="31">
        <v>1.62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-6082480.6699999999</v>
      </c>
      <c r="F49" s="31">
        <v>-6535337.9900000002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3"/>
      <c r="B53" s="43"/>
      <c r="C53" s="43"/>
      <c r="D53" s="43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61" priority="6">
      <formula>$G12</formula>
    </cfRule>
  </conditionalFormatting>
  <conditionalFormatting sqref="E12:E49">
    <cfRule type="expression" dxfId="60" priority="5">
      <formula>AND($G$3,$E12=0)</formula>
    </cfRule>
  </conditionalFormatting>
  <conditionalFormatting sqref="F12:F49">
    <cfRule type="expression" dxfId="59" priority="4">
      <formula>AND($G$3,$F12=0)</formula>
    </cfRule>
  </conditionalFormatting>
  <conditionalFormatting sqref="F52">
    <cfRule type="expression" dxfId="58" priority="3">
      <formula>OR($G52=FALSE,AND($G$3,$F52=0))</formula>
    </cfRule>
  </conditionalFormatting>
  <conditionalFormatting sqref="E7">
    <cfRule type="expression" dxfId="57" priority="1">
      <formula>$G7&lt;2018</formula>
    </cfRule>
  </conditionalFormatting>
  <conditionalFormatting sqref="F7">
    <cfRule type="expression" dxfId="5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4" workbookViewId="0">
      <selection activeCell="J39" sqref="J3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153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154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155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156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157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158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590</v>
      </c>
      <c r="F12" s="10">
        <v>1311.03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590</v>
      </c>
      <c r="F18" s="10">
        <v>1311.03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5252570.38</v>
      </c>
      <c r="F19" s="10">
        <v>6354689.1900000004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16849.23</v>
      </c>
      <c r="F20" s="10">
        <v>13157.93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247550.99</v>
      </c>
      <c r="F21" s="10">
        <v>364447.8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157188.20000000001</v>
      </c>
      <c r="F22" s="10">
        <v>827320.82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6470.67</v>
      </c>
      <c r="F23" s="10">
        <v>26207.83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3813089.07</v>
      </c>
      <c r="F24" s="10">
        <v>4031180.64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965075.64</v>
      </c>
      <c r="F25" s="10">
        <v>1007864.33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1699.18</v>
      </c>
      <c r="F26" s="10">
        <v>20190.189999999999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44647.4</v>
      </c>
      <c r="F28" s="10">
        <v>64319.65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-5251980.38</v>
      </c>
      <c r="F30" s="10">
        <v>-6353378.1600000001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13541.47</v>
      </c>
      <c r="F31" s="10">
        <v>46970.94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13541.47</v>
      </c>
      <c r="F34" s="10">
        <v>46970.94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-5238438.91</v>
      </c>
      <c r="F38" s="10">
        <v>-6306407.2199999997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55.92</v>
      </c>
      <c r="F39" s="10">
        <v>102.13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55.92</v>
      </c>
      <c r="F41" s="10">
        <v>102.13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6.89</v>
      </c>
      <c r="F43" s="10">
        <v>57.07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6.89</v>
      </c>
      <c r="F45" s="10">
        <v>57.07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-5238389.88</v>
      </c>
      <c r="F46" s="10">
        <v>-6306362.1600000001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5.42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-5238389.88</v>
      </c>
      <c r="F49" s="10">
        <v>-6306367.5800000001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0"/>
      <c r="B53" s="40"/>
      <c r="C53" s="40"/>
      <c r="D53" s="40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55" priority="6">
      <formula>$G12</formula>
    </cfRule>
  </conditionalFormatting>
  <conditionalFormatting sqref="E12:E49">
    <cfRule type="expression" dxfId="54" priority="5">
      <formula>AND($G$3,$E12=0)</formula>
    </cfRule>
  </conditionalFormatting>
  <conditionalFormatting sqref="F12:F49">
    <cfRule type="expression" dxfId="53" priority="4">
      <formula>AND($G$3,$F12=0)</formula>
    </cfRule>
  </conditionalFormatting>
  <conditionalFormatting sqref="F52">
    <cfRule type="expression" dxfId="52" priority="3">
      <formula>OR($G52=FALSE,AND($G$3,$F52=0))</formula>
    </cfRule>
  </conditionalFormatting>
  <conditionalFormatting sqref="E7">
    <cfRule type="expression" dxfId="51" priority="1">
      <formula>$G7&lt;2018</formula>
    </cfRule>
  </conditionalFormatting>
  <conditionalFormatting sqref="F7">
    <cfRule type="expression" dxfId="5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6" workbookViewId="0">
      <selection activeCell="F46" sqref="F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112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113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114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115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116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117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37954.639999999999</v>
      </c>
      <c r="F12" s="10">
        <v>71113.98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32934</v>
      </c>
      <c r="F13" s="10">
        <v>63322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5020.6400000000003</v>
      </c>
      <c r="F18" s="10">
        <v>7791.98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9505893.4299999997</v>
      </c>
      <c r="F19" s="10">
        <v>10540602.279999999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97071.09</v>
      </c>
      <c r="F20" s="10">
        <v>97153.65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708557.3</v>
      </c>
      <c r="F21" s="10">
        <v>685467.63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199741.75</v>
      </c>
      <c r="F22" s="10">
        <v>419970.39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14798.1</v>
      </c>
      <c r="F23" s="10">
        <v>43738.8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6795660.7400000002</v>
      </c>
      <c r="F24" s="10">
        <v>7438821.0899999999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1639344.25</v>
      </c>
      <c r="F25" s="10">
        <v>1764629.31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7628.6</v>
      </c>
      <c r="F26" s="10">
        <v>12671.46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43091.6</v>
      </c>
      <c r="F28" s="10">
        <v>78149.95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-9467938.7899999991</v>
      </c>
      <c r="F30" s="10">
        <v>-10469488.300000001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47531.41</v>
      </c>
      <c r="F31" s="10">
        <v>44556.7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47531.41</v>
      </c>
      <c r="F34" s="10">
        <v>44556.7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145.21</v>
      </c>
      <c r="F35" s="10">
        <v>9467.5300000000007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145.21</v>
      </c>
      <c r="F37" s="10">
        <v>9467.5300000000007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-9420552.5899999999</v>
      </c>
      <c r="F38" s="10">
        <v>-10434399.130000001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19.440000000000001</v>
      </c>
      <c r="F39" s="10">
        <v>972.55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19.440000000000001</v>
      </c>
      <c r="F41" s="10">
        <v>972.55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976.13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976.13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-9420533.1500000004</v>
      </c>
      <c r="F46" s="10">
        <v>-10434402.710000001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5.91</v>
      </c>
      <c r="F48" s="10">
        <v>0.49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-9420539.0600000005</v>
      </c>
      <c r="F49" s="10">
        <v>-10434403.199999999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1"/>
      <c r="B53" s="21"/>
      <c r="C53" s="21"/>
      <c r="D53" s="21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49" priority="6">
      <formula>$G12</formula>
    </cfRule>
  </conditionalFormatting>
  <conditionalFormatting sqref="E12:E49">
    <cfRule type="expression" dxfId="48" priority="5">
      <formula>AND($G$3,$E12=0)</formula>
    </cfRule>
  </conditionalFormatting>
  <conditionalFormatting sqref="F12:F49">
    <cfRule type="expression" dxfId="47" priority="4">
      <formula>AND($G$3,$F12=0)</formula>
    </cfRule>
  </conditionalFormatting>
  <conditionalFormatting sqref="F52">
    <cfRule type="expression" dxfId="46" priority="3">
      <formula>OR($G52=FALSE,AND($G$3,$F52=0))</formula>
    </cfRule>
  </conditionalFormatting>
  <conditionalFormatting sqref="E7">
    <cfRule type="expression" dxfId="45" priority="1">
      <formula>$G7&lt;2018</formula>
    </cfRule>
  </conditionalFormatting>
  <conditionalFormatting sqref="F7">
    <cfRule type="expression" dxfId="4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2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171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172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173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174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175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176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3835.97</v>
      </c>
      <c r="F12" s="10">
        <v>7791.1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3835.97</v>
      </c>
      <c r="F18" s="10">
        <v>7791.1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6238087.5700000003</v>
      </c>
      <c r="F19" s="10">
        <v>6583571.6600000001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42079.33</v>
      </c>
      <c r="F20" s="10">
        <v>42079.33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399791.76</v>
      </c>
      <c r="F21" s="10">
        <v>446239.16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406389.26</v>
      </c>
      <c r="F22" s="10">
        <v>316195.24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5490.48</v>
      </c>
      <c r="F23" s="10">
        <v>12170.16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4290375.42</v>
      </c>
      <c r="F24" s="10">
        <v>4611720.0599999996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1069396.0900000001</v>
      </c>
      <c r="F25" s="10">
        <v>1132426.5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7876.23</v>
      </c>
      <c r="F26" s="10">
        <v>6156.41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16689</v>
      </c>
      <c r="F28" s="10">
        <v>16584.8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-6234251.5999999996</v>
      </c>
      <c r="F30" s="10">
        <v>-6575780.5599999996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46646.54</v>
      </c>
      <c r="F31" s="10">
        <v>78928.960000000006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46646.54</v>
      </c>
      <c r="F34" s="10">
        <v>78928.960000000006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3698.87</v>
      </c>
      <c r="F35" s="10">
        <v>1266.8699999999999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3698.87</v>
      </c>
      <c r="F37" s="10">
        <v>1266.8699999999999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-6191303.9299999997</v>
      </c>
      <c r="F38" s="10">
        <v>-6498118.4699999997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654.41999999999996</v>
      </c>
      <c r="F39" s="10">
        <v>2606.92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631.95000000000005</v>
      </c>
      <c r="F41" s="10">
        <v>1301.5999999999999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22.47</v>
      </c>
      <c r="F42" s="10">
        <v>1305.32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405.01</v>
      </c>
      <c r="F43" s="10">
        <v>628.5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405.01</v>
      </c>
      <c r="F45" s="10">
        <v>628.5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-6191054.5199999996</v>
      </c>
      <c r="F46" s="10">
        <v>-6496140.0499999998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-6191054.5199999996</v>
      </c>
      <c r="F49" s="10">
        <v>-6496140.0499999998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52.5" customHeight="1" x14ac:dyDescent="0.25">
      <c r="A53" s="41"/>
      <c r="B53" s="41"/>
      <c r="C53" s="41"/>
      <c r="D53" s="41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43" priority="6">
      <formula>$G12</formula>
    </cfRule>
  </conditionalFormatting>
  <conditionalFormatting sqref="E12:E49">
    <cfRule type="expression" dxfId="42" priority="5">
      <formula>AND($G$3,$E12=0)</formula>
    </cfRule>
  </conditionalFormatting>
  <conditionalFormatting sqref="F12:F49">
    <cfRule type="expression" dxfId="41" priority="4">
      <formula>AND($G$3,$F12=0)</formula>
    </cfRule>
  </conditionalFormatting>
  <conditionalFormatting sqref="F52">
    <cfRule type="expression" dxfId="40" priority="3">
      <formula>OR($G52=FALSE,AND($G$3,$F52=0))</formula>
    </cfRule>
  </conditionalFormatting>
  <conditionalFormatting sqref="E7">
    <cfRule type="expression" dxfId="39" priority="1">
      <formula>$G7&lt;2018</formula>
    </cfRule>
  </conditionalFormatting>
  <conditionalFormatting sqref="F7">
    <cfRule type="expression" dxfId="3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6" workbookViewId="0">
      <selection activeCell="J60" sqref="J6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21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111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110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109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108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107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106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747</v>
      </c>
      <c r="F12" s="10">
        <v>2210.63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747</v>
      </c>
      <c r="F18" s="10">
        <v>2210.63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6321312.1799999997</v>
      </c>
      <c r="F19" s="10">
        <v>7005541.6500000004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40714.46</v>
      </c>
      <c r="F20" s="10">
        <v>54201.42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297431.89</v>
      </c>
      <c r="F21" s="10">
        <v>469235.78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453257.67</v>
      </c>
      <c r="F22" s="10">
        <v>308400.19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12765.36</v>
      </c>
      <c r="F23" s="10">
        <v>38006.519999999997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4330921.5199999996</v>
      </c>
      <c r="F24" s="10">
        <v>4811682.13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1073807.6599999999</v>
      </c>
      <c r="F25" s="10">
        <v>1198754.6200000001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31228.58</v>
      </c>
      <c r="F26" s="10">
        <v>10732.04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81185.039999999994</v>
      </c>
      <c r="F28" s="10">
        <v>114528.95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-6320565.1799999997</v>
      </c>
      <c r="F30" s="10">
        <v>-7003331.0199999996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8237.77</v>
      </c>
      <c r="F31" s="10">
        <v>75267.16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8237.77</v>
      </c>
      <c r="F34" s="10">
        <v>75267.16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214.03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214.03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-6312541.4400000004</v>
      </c>
      <c r="F38" s="10">
        <v>-6928063.8600000003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1175.83</v>
      </c>
      <c r="F39" s="10">
        <v>2004.09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1175.83</v>
      </c>
      <c r="F41" s="10">
        <v>1633.85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370.24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393.61</v>
      </c>
      <c r="F43" s="10">
        <v>880.05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393.61</v>
      </c>
      <c r="F45" s="10">
        <v>880.05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-6311759.2199999997</v>
      </c>
      <c r="F46" s="10">
        <v>-6926939.8200000003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0.09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-6311759.2199999997</v>
      </c>
      <c r="F49" s="10">
        <v>-6926939.9100000001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0"/>
      <c r="B53" s="20"/>
      <c r="C53" s="20"/>
      <c r="D53" s="20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37" priority="6">
      <formula>$G12</formula>
    </cfRule>
  </conditionalFormatting>
  <conditionalFormatting sqref="E12:E49">
    <cfRule type="expression" dxfId="36" priority="5">
      <formula>AND($G$3,$E12=0)</formula>
    </cfRule>
  </conditionalFormatting>
  <conditionalFormatting sqref="F12:F49">
    <cfRule type="expression" dxfId="35" priority="4">
      <formula>AND($G$3,$F12=0)</formula>
    </cfRule>
  </conditionalFormatting>
  <conditionalFormatting sqref="F52">
    <cfRule type="expression" dxfId="34" priority="3">
      <formula>OR($G52=FALSE,AND($G$3,$F52=0))</formula>
    </cfRule>
  </conditionalFormatting>
  <conditionalFormatting sqref="E7">
    <cfRule type="expression" dxfId="33" priority="1">
      <formula>$G7&lt;2018</formula>
    </cfRule>
  </conditionalFormatting>
  <conditionalFormatting sqref="F7">
    <cfRule type="expression" dxfId="3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A53" sqref="A53:XFD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177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178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179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180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181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182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1439.16</v>
      </c>
      <c r="F12" s="10">
        <v>2261.6999999999998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1439.16</v>
      </c>
      <c r="F18" s="10">
        <v>2261.6999999999998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8918935.5299999993</v>
      </c>
      <c r="F19" s="10">
        <v>9653539.9100000001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133775.97</v>
      </c>
      <c r="F20" s="10">
        <v>162658.81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496154.25</v>
      </c>
      <c r="F21" s="10">
        <v>642295.05000000005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316852.84999999998</v>
      </c>
      <c r="F22" s="10">
        <v>344662.99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7136.52</v>
      </c>
      <c r="F23" s="10">
        <v>15931.96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6402504.1900000004</v>
      </c>
      <c r="F24" s="10">
        <v>6793353.71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1503698.94</v>
      </c>
      <c r="F25" s="10">
        <v>1592598.98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3766.61</v>
      </c>
      <c r="F26" s="10">
        <v>7339.89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55046.2</v>
      </c>
      <c r="F28" s="10">
        <v>94698.52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-8917496.3699999992</v>
      </c>
      <c r="F30" s="10">
        <v>-9651278.2100000009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319783.01</v>
      </c>
      <c r="F31" s="10">
        <v>540723.65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319783.01</v>
      </c>
      <c r="F34" s="10">
        <v>540723.65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368.52</v>
      </c>
      <c r="F35" s="10">
        <v>1108.5899999999999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368.52</v>
      </c>
      <c r="F37" s="10">
        <v>1108.5899999999999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-8598081.8800000008</v>
      </c>
      <c r="F38" s="10">
        <v>-9111663.1500000004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1986.38</v>
      </c>
      <c r="F39" s="10">
        <v>4005.49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253.61</v>
      </c>
      <c r="F41" s="10">
        <v>1623.21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1732.77</v>
      </c>
      <c r="F42" s="10">
        <v>2382.2800000000002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89.61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89.61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-8596185.1099999994</v>
      </c>
      <c r="F46" s="10">
        <v>-9107657.6600000001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-8596185.1099999994</v>
      </c>
      <c r="F49" s="10">
        <v>-9107657.6600000001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52.5" customHeight="1" x14ac:dyDescent="0.25">
      <c r="A53" s="45"/>
      <c r="B53" s="45"/>
      <c r="C53" s="45"/>
      <c r="D53" s="45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31" priority="6">
      <formula>$G12</formula>
    </cfRule>
  </conditionalFormatting>
  <conditionalFormatting sqref="E12:E49">
    <cfRule type="expression" dxfId="30" priority="5">
      <formula>AND($G$3,$E12=0)</formula>
    </cfRule>
  </conditionalFormatting>
  <conditionalFormatting sqref="F12:F49">
    <cfRule type="expression" dxfId="29" priority="4">
      <formula>AND($G$3,$F12=0)</formula>
    </cfRule>
  </conditionalFormatting>
  <conditionalFormatting sqref="F52">
    <cfRule type="expression" dxfId="28" priority="3">
      <formula>OR($G52=FALSE,AND($G$3,$F52=0))</formula>
    </cfRule>
  </conditionalFormatting>
  <conditionalFormatting sqref="E7">
    <cfRule type="expression" dxfId="27" priority="1">
      <formula>$G7&lt;2018</formula>
    </cfRule>
  </conditionalFormatting>
  <conditionalFormatting sqref="F7">
    <cfRule type="expression" dxfId="2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opLeftCell="A31" workbookViewId="0">
      <selection activeCell="C55" sqref="C55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149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150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134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135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151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152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0</v>
      </c>
      <c r="F12" s="31">
        <v>430.31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0</v>
      </c>
      <c r="F13" s="31">
        <v>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430.31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3289301.24</v>
      </c>
      <c r="F19" s="31">
        <v>3484198.32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229900.99</v>
      </c>
      <c r="F21" s="31">
        <v>236691.06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79156.570000000007</v>
      </c>
      <c r="F22" s="31">
        <v>111306.42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40697.550000000003</v>
      </c>
      <c r="F23" s="31">
        <v>50793.15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2367340.4700000002</v>
      </c>
      <c r="F24" s="31">
        <v>2482661.44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572205.66</v>
      </c>
      <c r="F25" s="31">
        <v>602746.25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0</v>
      </c>
      <c r="F26" s="31">
        <v>0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-3289301.24</v>
      </c>
      <c r="F30" s="31">
        <v>-3483768.01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644.54999999999995</v>
      </c>
      <c r="F31" s="31">
        <v>868.78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644.54999999999995</v>
      </c>
      <c r="F34" s="31">
        <v>868.78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-3288656.69</v>
      </c>
      <c r="F38" s="31">
        <v>-3482899.23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-3288656.69</v>
      </c>
      <c r="F46" s="31">
        <v>-3482899.23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0</v>
      </c>
      <c r="F48" s="31">
        <v>0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-3288656.69</v>
      </c>
      <c r="F49" s="31">
        <v>-3482899.23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39"/>
      <c r="B53" s="39"/>
      <c r="C53" s="39"/>
      <c r="D53" s="39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">
        <v>240</v>
      </c>
      <c r="D54" s="117"/>
      <c r="E54" s="117" t="s">
        <v>1</v>
      </c>
      <c r="F54" s="118"/>
      <c r="G54" s="25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25" priority="6">
      <formula>$G12</formula>
    </cfRule>
  </conditionalFormatting>
  <conditionalFormatting sqref="E12:E49">
    <cfRule type="expression" dxfId="24" priority="5">
      <formula>AND($G$3,$E12=0)</formula>
    </cfRule>
  </conditionalFormatting>
  <conditionalFormatting sqref="F12:F49">
    <cfRule type="expression" dxfId="23" priority="4">
      <formula>AND($G$3,$F12=0)</formula>
    </cfRule>
  </conditionalFormatting>
  <conditionalFormatting sqref="F52">
    <cfRule type="expression" dxfId="22" priority="3">
      <formula>OR($G52=FALSE,AND($G$3,$F52=0))</formula>
    </cfRule>
  </conditionalFormatting>
  <conditionalFormatting sqref="E7">
    <cfRule type="expression" dxfId="21" priority="1">
      <formula>$G7&lt;2018</formula>
    </cfRule>
  </conditionalFormatting>
  <conditionalFormatting sqref="F7">
    <cfRule type="expression" dxfId="20" priority="2">
      <formula>$G7&lt;2018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125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126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127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128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129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130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150640.82</v>
      </c>
      <c r="F12" s="10">
        <v>193659.94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134612.20000000001</v>
      </c>
      <c r="F13" s="10">
        <v>178047.2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16028.62</v>
      </c>
      <c r="F18" s="10">
        <v>15612.74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1846940.62</v>
      </c>
      <c r="F19" s="10">
        <v>1875184.87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30403.56</v>
      </c>
      <c r="F20" s="10">
        <v>11755.24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290108.81</v>
      </c>
      <c r="F21" s="10">
        <v>326532.11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75124.58</v>
      </c>
      <c r="F22" s="10">
        <v>54474.09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9124.5300000000007</v>
      </c>
      <c r="F23" s="10">
        <v>1770.24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1181609.57</v>
      </c>
      <c r="F24" s="10">
        <v>1203132.43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259052.49</v>
      </c>
      <c r="F25" s="10">
        <v>275926.59999999998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1517.08</v>
      </c>
      <c r="F26" s="10">
        <v>999.16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0</v>
      </c>
      <c r="F28" s="10">
        <v>595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-1696299.8</v>
      </c>
      <c r="F30" s="10">
        <v>-1681524.93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356.49</v>
      </c>
      <c r="F31" s="10">
        <v>300.17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356.49</v>
      </c>
      <c r="F34" s="10">
        <v>300.17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868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868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-1696811.31</v>
      </c>
      <c r="F38" s="10">
        <v>-1681224.76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-1696811.31</v>
      </c>
      <c r="F46" s="10">
        <v>-1681224.76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234.33</v>
      </c>
      <c r="F48" s="10">
        <v>35.840000000000003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-1697045.64</v>
      </c>
      <c r="F49" s="10">
        <v>-1681260.6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2"/>
      <c r="B53" s="22"/>
      <c r="C53" s="22"/>
      <c r="D53" s="22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2023.03.28
.......................................
rok, miesiąc, dzień</v>
      </c>
      <c r="D54" s="60"/>
      <c r="E54" s="60" t="s">
        <v>1</v>
      </c>
      <c r="F54" s="61"/>
      <c r="G54" s="2" t="s">
        <v>131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181" priority="6">
      <formula>$G12</formula>
    </cfRule>
  </conditionalFormatting>
  <conditionalFormatting sqref="E12:E49">
    <cfRule type="expression" dxfId="180" priority="5">
      <formula>AND($G$3,$E12=0)</formula>
    </cfRule>
  </conditionalFormatting>
  <conditionalFormatting sqref="F12:F49">
    <cfRule type="expression" dxfId="179" priority="4">
      <formula>AND($G$3,$F12=0)</formula>
    </cfRule>
  </conditionalFormatting>
  <conditionalFormatting sqref="F52">
    <cfRule type="expression" dxfId="178" priority="3">
      <formula>OR($G52=FALSE,AND($G$3,$F52=0))</formula>
    </cfRule>
  </conditionalFormatting>
  <conditionalFormatting sqref="E7">
    <cfRule type="expression" dxfId="177" priority="1">
      <formula>$G7&lt;2018</formula>
    </cfRule>
  </conditionalFormatting>
  <conditionalFormatting sqref="F7">
    <cfRule type="expression" dxfId="17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topLeftCell="A28" workbookViewId="0">
      <selection activeCell="N47" sqref="N47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2" t="s">
        <v>207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208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209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210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211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212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0</v>
      </c>
      <c r="F12" s="31">
        <v>0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0</v>
      </c>
      <c r="F13" s="31">
        <v>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1061095.74</v>
      </c>
      <c r="F19" s="31">
        <v>1065021.27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135061.56</v>
      </c>
      <c r="F20" s="31">
        <v>149184.97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196901.61</v>
      </c>
      <c r="F21" s="31">
        <v>98391.66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58924.21</v>
      </c>
      <c r="F22" s="31">
        <v>96704.3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5721.51</v>
      </c>
      <c r="F23" s="31">
        <v>6642.64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538113.37</v>
      </c>
      <c r="F24" s="31">
        <v>577115.15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121386.43</v>
      </c>
      <c r="F25" s="31">
        <v>131965.17000000001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4987.05</v>
      </c>
      <c r="F26" s="31">
        <v>5017.38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-1061095.74</v>
      </c>
      <c r="F30" s="31">
        <v>-1065021.27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6956.12</v>
      </c>
      <c r="F31" s="31">
        <v>13519.13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6956.12</v>
      </c>
      <c r="F34" s="31">
        <v>13519.13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-1054139.6200000001</v>
      </c>
      <c r="F38" s="31">
        <v>-1051502.1399999999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21.04</v>
      </c>
      <c r="F39" s="31">
        <v>38.81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21.04</v>
      </c>
      <c r="F41" s="31">
        <v>38.81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18.71</v>
      </c>
      <c r="F43" s="31">
        <v>27.23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18.71</v>
      </c>
      <c r="F45" s="31">
        <v>27.23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-1054137.29</v>
      </c>
      <c r="F46" s="31">
        <v>-1051490.56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2.48</v>
      </c>
      <c r="F48" s="31">
        <v>7.97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-1054139.77</v>
      </c>
      <c r="F49" s="31">
        <v>-1051498.53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3"/>
      <c r="B53" s="43"/>
      <c r="C53" s="43"/>
      <c r="D53" s="43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19" priority="6">
      <formula>$G12</formula>
    </cfRule>
  </conditionalFormatting>
  <conditionalFormatting sqref="E12:E49">
    <cfRule type="expression" dxfId="18" priority="5">
      <formula>AND($G$3,$E12=0)</formula>
    </cfRule>
  </conditionalFormatting>
  <conditionalFormatting sqref="F12:F49">
    <cfRule type="expression" dxfId="17" priority="4">
      <formula>AND($G$3,$F12=0)</formula>
    </cfRule>
  </conditionalFormatting>
  <conditionalFormatting sqref="F52">
    <cfRule type="expression" dxfId="16" priority="3">
      <formula>OR($G52=FALSE,AND($G$3,$F52=0))</formula>
    </cfRule>
  </conditionalFormatting>
  <conditionalFormatting sqref="E7">
    <cfRule type="expression" dxfId="15" priority="1">
      <formula>$G7&lt;2018</formula>
    </cfRule>
  </conditionalFormatting>
  <conditionalFormatting sqref="F7">
    <cfRule type="expression" dxfId="14" priority="2">
      <formula>$G7&lt;2018</formula>
    </cfRule>
  </conditionalFormatting>
  <pageMargins left="0.7" right="0.7" top="0.75" bottom="0.75" header="0.3" footer="0.3"/>
  <pageSetup paperSize="9" scale="7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7" workbookViewId="0">
      <selection activeCell="E19" sqref="E19:F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165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166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167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168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169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170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0</v>
      </c>
      <c r="F12" s="10">
        <v>0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/>
      <c r="F19" s="10"/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/>
      <c r="F20" s="10"/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/>
      <c r="F21" s="10"/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/>
      <c r="F22" s="10"/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/>
      <c r="F23" s="10"/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/>
      <c r="F24" s="10"/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/>
      <c r="F25" s="10"/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/>
      <c r="F26" s="10"/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/>
      <c r="F27" s="10"/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/>
      <c r="F28" s="10"/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/>
      <c r="F29" s="10"/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/>
      <c r="F30" s="10"/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/>
      <c r="F31" s="10"/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/>
      <c r="F32" s="10"/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/>
      <c r="F33" s="10"/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/>
      <c r="F34" s="10"/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/>
      <c r="F35" s="10"/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/>
      <c r="F36" s="10"/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/>
      <c r="F37" s="10"/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/>
      <c r="F38" s="10"/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/>
      <c r="F39" s="10"/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/>
      <c r="F40" s="10"/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/>
      <c r="F41" s="10"/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/>
      <c r="F42" s="10"/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/>
      <c r="F43" s="10"/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/>
      <c r="F44" s="10"/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/>
      <c r="F45" s="10"/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/>
      <c r="F46" s="10"/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/>
      <c r="F47" s="10"/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/>
      <c r="F48" s="10"/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/>
      <c r="F49" s="10"/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1"/>
      <c r="B53" s="41"/>
      <c r="C53" s="41"/>
      <c r="D53" s="41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E9:F9"/>
    <mergeCell ref="A11:D11"/>
    <mergeCell ref="A12:D12"/>
    <mergeCell ref="A9:B9"/>
    <mergeCell ref="C9:D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</mergeCells>
  <conditionalFormatting sqref="A12:F49">
    <cfRule type="expression" dxfId="13" priority="6">
      <formula>$G12</formula>
    </cfRule>
  </conditionalFormatting>
  <conditionalFormatting sqref="E12:E49">
    <cfRule type="expression" dxfId="12" priority="5">
      <formula>AND($G$3,$E12=0)</formula>
    </cfRule>
  </conditionalFormatting>
  <conditionalFormatting sqref="F12:F49">
    <cfRule type="expression" dxfId="11" priority="4">
      <formula>AND($G$3,$F12=0)</formula>
    </cfRule>
  </conditionalFormatting>
  <conditionalFormatting sqref="F52">
    <cfRule type="expression" dxfId="10" priority="3">
      <formula>OR($G52=FALSE,AND($G$3,$F52=0))</formula>
    </cfRule>
  </conditionalFormatting>
  <conditionalFormatting sqref="E7">
    <cfRule type="expression" dxfId="9" priority="1">
      <formula>$G7&lt;2018</formula>
    </cfRule>
  </conditionalFormatting>
  <conditionalFormatting sqref="F7">
    <cfRule type="expression" dxfId="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E3" sqref="E3:F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29" t="s">
        <v>232</v>
      </c>
      <c r="B2" s="129"/>
      <c r="C2" s="129"/>
      <c r="D2" s="129"/>
      <c r="E2" s="129"/>
      <c r="F2" s="129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130" t="s">
        <v>54</v>
      </c>
      <c r="B3" s="131"/>
      <c r="C3" s="132"/>
      <c r="D3" s="133"/>
      <c r="E3" s="130" t="s">
        <v>53</v>
      </c>
      <c r="F3" s="134"/>
      <c r="G3" s="2" t="b">
        <v>0</v>
      </c>
    </row>
    <row r="4" spans="1:13" ht="22.5" customHeight="1" x14ac:dyDescent="0.25">
      <c r="A4" s="135" t="s">
        <v>233</v>
      </c>
      <c r="B4" s="136"/>
      <c r="C4" s="137" t="s">
        <v>234</v>
      </c>
      <c r="D4" s="138"/>
      <c r="E4" s="139" t="s">
        <v>51</v>
      </c>
      <c r="F4" s="140"/>
      <c r="G4" s="2" t="b">
        <v>1</v>
      </c>
      <c r="H4" s="2"/>
    </row>
    <row r="5" spans="1:13" ht="15" customHeight="1" x14ac:dyDescent="0.25">
      <c r="A5" s="135" t="s">
        <v>235</v>
      </c>
      <c r="B5" s="136"/>
      <c r="C5" s="141" t="s">
        <v>236</v>
      </c>
      <c r="D5" s="142"/>
      <c r="E5" s="139"/>
      <c r="F5" s="140"/>
      <c r="G5" s="2" t="b">
        <v>1</v>
      </c>
    </row>
    <row r="6" spans="1:13" ht="15" customHeight="1" x14ac:dyDescent="0.25">
      <c r="A6" s="135" t="s">
        <v>168</v>
      </c>
      <c r="B6" s="136"/>
      <c r="C6" s="141" t="s">
        <v>237</v>
      </c>
      <c r="D6" s="142"/>
      <c r="E6" s="139"/>
      <c r="F6" s="140"/>
      <c r="G6" s="2" t="s">
        <v>71</v>
      </c>
    </row>
    <row r="7" spans="1:13" ht="15" customHeight="1" x14ac:dyDescent="0.25">
      <c r="A7" s="143" t="s">
        <v>238</v>
      </c>
      <c r="B7" s="144"/>
      <c r="C7" s="141" t="s">
        <v>239</v>
      </c>
      <c r="D7" s="142"/>
      <c r="E7" s="49" t="s">
        <v>44</v>
      </c>
      <c r="F7" s="50"/>
      <c r="G7" s="13">
        <v>2022</v>
      </c>
    </row>
    <row r="8" spans="1:13" ht="15" customHeight="1" x14ac:dyDescent="0.25">
      <c r="A8" s="145" t="s">
        <v>47</v>
      </c>
      <c r="B8" s="131"/>
      <c r="C8" s="141"/>
      <c r="D8" s="142"/>
      <c r="E8" s="127"/>
      <c r="F8" s="128"/>
      <c r="G8" s="13">
        <v>2022</v>
      </c>
    </row>
    <row r="9" spans="1:13" ht="15" customHeight="1" x14ac:dyDescent="0.25">
      <c r="A9" s="148" t="s">
        <v>170</v>
      </c>
      <c r="B9" s="144"/>
      <c r="C9" s="149"/>
      <c r="D9" s="150"/>
      <c r="E9" s="146" t="s">
        <v>44</v>
      </c>
      <c r="F9" s="147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5621.27</v>
      </c>
      <c r="F12" s="10">
        <v>986.21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0</v>
      </c>
      <c r="F13" s="10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5621.27</v>
      </c>
      <c r="F18" s="10">
        <v>986.21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5377783.7000000002</v>
      </c>
      <c r="F19" s="10">
        <v>5525225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19137.57</v>
      </c>
      <c r="F20" s="10">
        <v>15201.57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351164.87</v>
      </c>
      <c r="F21" s="10">
        <v>360721.66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956746.71</v>
      </c>
      <c r="F22" s="10">
        <v>1017625.35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66541.08</v>
      </c>
      <c r="F23" s="10">
        <v>63553.32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3161698.81</v>
      </c>
      <c r="F24" s="10">
        <v>3226062.73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821698.66</v>
      </c>
      <c r="F25" s="10">
        <v>841268.37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796</v>
      </c>
      <c r="F26" s="10">
        <v>792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0</v>
      </c>
      <c r="F28" s="10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-5372162.4299999997</v>
      </c>
      <c r="F30" s="10">
        <v>-5524238.79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784.03</v>
      </c>
      <c r="F31" s="10">
        <v>4777.88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784.03</v>
      </c>
      <c r="F34" s="10">
        <v>4777.88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126.32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126.32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-5371378.4000000004</v>
      </c>
      <c r="F38" s="10">
        <v>-5519587.2300000004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-5371378.4000000004</v>
      </c>
      <c r="F46" s="10">
        <v>-5519587.2300000004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</v>
      </c>
      <c r="F48" s="10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-5371378.4000000004</v>
      </c>
      <c r="F49" s="10">
        <v>-5519587.2300000004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6"/>
      <c r="B53" s="46"/>
      <c r="C53" s="46"/>
      <c r="D53" s="46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">
        <v>240</v>
      </c>
      <c r="D54" s="60"/>
      <c r="E54" s="60" t="s">
        <v>1</v>
      </c>
      <c r="F54" s="61"/>
      <c r="G54" s="2" t="s">
        <v>231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>
      <c r="F60" s="1" t="s">
        <v>44</v>
      </c>
    </row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7" priority="6">
      <formula>$G12</formula>
    </cfRule>
  </conditionalFormatting>
  <conditionalFormatting sqref="E12:E49">
    <cfRule type="expression" dxfId="6" priority="5">
      <formula>AND($G$3,$E12=0)</formula>
    </cfRule>
  </conditionalFormatting>
  <conditionalFormatting sqref="F12:F49">
    <cfRule type="expression" dxfId="5" priority="4">
      <formula>AND($G$3,$F12=0)</formula>
    </cfRule>
  </conditionalFormatting>
  <conditionalFormatting sqref="F52">
    <cfRule type="expression" dxfId="4" priority="3">
      <formula>OR($G52=FALSE,AND($G$3,$F52=0))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36" workbookViewId="0">
      <selection sqref="A1:F5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3.5703125" style="1" customWidth="1"/>
    <col min="10" max="10" width="15.28515625" style="1" customWidth="1"/>
    <col min="11" max="16384" width="9.140625" style="1"/>
  </cols>
  <sheetData>
    <row r="1" spans="1:13" ht="15" customHeight="1" x14ac:dyDescent="0.25"/>
    <row r="2" spans="1:13" ht="15" customHeight="1" x14ac:dyDescent="0.25">
      <c r="A2" s="78" t="s">
        <v>45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8.75" customHeight="1" x14ac:dyDescent="0.25">
      <c r="A3" s="79" t="s">
        <v>54</v>
      </c>
      <c r="B3" s="69"/>
      <c r="C3" s="83"/>
      <c r="D3" s="84"/>
      <c r="E3" s="130" t="s">
        <v>53</v>
      </c>
      <c r="F3" s="131"/>
      <c r="G3" s="2" t="b">
        <v>0</v>
      </c>
    </row>
    <row r="4" spans="1:13" ht="19.5" customHeight="1" x14ac:dyDescent="0.25">
      <c r="A4" s="66" t="s">
        <v>233</v>
      </c>
      <c r="B4" s="67"/>
      <c r="C4" s="85" t="str">
        <f>IF(G4,"Rachunek zysków i strat","Zestawienie zmian w funduszu jednostki")</f>
        <v>Rachunek zysków i strat</v>
      </c>
      <c r="D4" s="86"/>
      <c r="E4" s="139" t="s">
        <v>51</v>
      </c>
      <c r="F4" s="151"/>
      <c r="G4" s="2" t="b">
        <v>1</v>
      </c>
      <c r="H4" s="2"/>
    </row>
    <row r="5" spans="1:13" ht="15" customHeight="1" x14ac:dyDescent="0.25">
      <c r="A5" s="66" t="s">
        <v>235</v>
      </c>
      <c r="B5" s="67"/>
      <c r="C5" s="87" t="str">
        <f>IF(G5,"sporządzony","sporządzone")</f>
        <v>sporządzony</v>
      </c>
      <c r="D5" s="86"/>
      <c r="E5" s="139"/>
      <c r="F5" s="151"/>
      <c r="G5" s="2" t="b">
        <v>1</v>
      </c>
    </row>
    <row r="6" spans="1:13" ht="15" customHeight="1" x14ac:dyDescent="0.25">
      <c r="A6" s="66" t="s">
        <v>168</v>
      </c>
      <c r="B6" s="67"/>
      <c r="C6" s="87" t="str">
        <f>CONCATENATE("na dzień ",G6)</f>
        <v>na dzień 31.12.2022</v>
      </c>
      <c r="D6" s="86"/>
      <c r="E6" s="139"/>
      <c r="F6" s="151"/>
      <c r="G6" s="2" t="s">
        <v>71</v>
      </c>
    </row>
    <row r="7" spans="1:13" ht="15" customHeight="1" x14ac:dyDescent="0.25">
      <c r="A7" s="62" t="s">
        <v>238</v>
      </c>
      <c r="B7" s="63"/>
      <c r="C7" s="87" t="str">
        <f>IF(G4,"Wariant porównawczy","")</f>
        <v>Wariant porównawczy</v>
      </c>
      <c r="D7" s="86"/>
      <c r="E7" s="49" t="s">
        <v>44</v>
      </c>
      <c r="F7" s="50"/>
      <c r="G7" s="59">
        <v>2022</v>
      </c>
    </row>
    <row r="8" spans="1:13" ht="15" customHeight="1" x14ac:dyDescent="0.25">
      <c r="A8" s="68" t="s">
        <v>47</v>
      </c>
      <c r="B8" s="69"/>
      <c r="C8" s="87"/>
      <c r="D8" s="86"/>
      <c r="E8" s="127"/>
      <c r="F8" s="128"/>
      <c r="G8" s="59">
        <v>2022</v>
      </c>
    </row>
    <row r="9" spans="1:13" ht="15" customHeight="1" x14ac:dyDescent="0.25">
      <c r="A9" s="153" t="s">
        <v>170</v>
      </c>
      <c r="B9" s="63"/>
      <c r="C9" s="76" t="s">
        <v>45</v>
      </c>
      <c r="D9" s="77"/>
      <c r="E9" s="146" t="s">
        <v>44</v>
      </c>
      <c r="F9" s="152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3271233.37</v>
      </c>
      <c r="F12" s="10">
        <v>4478372.83</v>
      </c>
      <c r="G12" s="2" t="b">
        <v>1</v>
      </c>
      <c r="H12" s="51"/>
      <c r="I12" s="47">
        <f>SUM('P163:dbfo'!E12)</f>
        <v>3271233.370000001</v>
      </c>
      <c r="J12" s="47">
        <f>SUM('P163:dbfo'!F12)</f>
        <v>4478372.83</v>
      </c>
      <c r="K12" s="2"/>
      <c r="L12" s="47">
        <f>E12-I12</f>
        <v>0</v>
      </c>
      <c r="M12" s="47">
        <f>F12-J12</f>
        <v>0</v>
      </c>
    </row>
    <row r="13" spans="1:13" ht="15" customHeight="1" x14ac:dyDescent="0.25">
      <c r="A13" s="72" t="s">
        <v>40</v>
      </c>
      <c r="B13" s="73"/>
      <c r="C13" s="73"/>
      <c r="D13" s="74"/>
      <c r="E13" s="10">
        <v>3131628.21</v>
      </c>
      <c r="F13" s="10">
        <v>4216666</v>
      </c>
      <c r="G13" s="2" t="b">
        <v>0</v>
      </c>
      <c r="H13" s="2"/>
      <c r="I13" s="47">
        <f>SUM('P163:dbfo'!E13)</f>
        <v>3131628.21</v>
      </c>
      <c r="J13" s="47">
        <f>SUM('P163:dbfo'!F13)</f>
        <v>4216666</v>
      </c>
      <c r="K13" s="2"/>
      <c r="L13" s="47">
        <f t="shared" ref="L13:L49" si="0">E13-I13</f>
        <v>0</v>
      </c>
      <c r="M13" s="47">
        <f t="shared" ref="M13:M49" si="1">F13-J13</f>
        <v>0</v>
      </c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47">
        <f>SUM('P163:dbfo'!E14)</f>
        <v>0</v>
      </c>
      <c r="J14" s="47">
        <f>SUM('P163:dbfo'!F14)</f>
        <v>0</v>
      </c>
      <c r="K14" s="2"/>
      <c r="L14" s="47">
        <f t="shared" si="0"/>
        <v>0</v>
      </c>
      <c r="M14" s="47">
        <f t="shared" si="1"/>
        <v>0</v>
      </c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47">
        <f>SUM('P163:dbfo'!E15)</f>
        <v>0</v>
      </c>
      <c r="J15" s="47">
        <f>SUM('P163:dbfo'!F15)</f>
        <v>0</v>
      </c>
      <c r="K15" s="2"/>
      <c r="L15" s="47">
        <f t="shared" si="0"/>
        <v>0</v>
      </c>
      <c r="M15" s="47">
        <f t="shared" si="1"/>
        <v>0</v>
      </c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47">
        <f>SUM('P163:dbfo'!E16)</f>
        <v>0</v>
      </c>
      <c r="J16" s="47">
        <f>SUM('P163:dbfo'!F16)</f>
        <v>0</v>
      </c>
      <c r="K16" s="2"/>
      <c r="L16" s="47">
        <f t="shared" si="0"/>
        <v>0</v>
      </c>
      <c r="M16" s="47">
        <f t="shared" si="1"/>
        <v>0</v>
      </c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47">
        <f>SUM('P163:dbfo'!E17)</f>
        <v>0</v>
      </c>
      <c r="J17" s="47">
        <f>SUM('P163:dbfo'!F17)</f>
        <v>0</v>
      </c>
      <c r="K17" s="2"/>
      <c r="L17" s="47">
        <f t="shared" si="0"/>
        <v>0</v>
      </c>
      <c r="M17" s="47">
        <f t="shared" si="1"/>
        <v>0</v>
      </c>
    </row>
    <row r="18" spans="1:13" ht="15" customHeight="1" x14ac:dyDescent="0.25">
      <c r="A18" s="72" t="s">
        <v>35</v>
      </c>
      <c r="B18" s="73"/>
      <c r="C18" s="73"/>
      <c r="D18" s="74"/>
      <c r="E18" s="10">
        <v>139605.16</v>
      </c>
      <c r="F18" s="10">
        <v>261706.83</v>
      </c>
      <c r="G18" s="2" t="b">
        <v>0</v>
      </c>
      <c r="H18" s="2"/>
      <c r="I18" s="47">
        <f>SUM('P163:dbfo'!E18)</f>
        <v>139605.15999999997</v>
      </c>
      <c r="J18" s="47">
        <f>SUM('P163:dbfo'!F18)</f>
        <v>261706.83000000005</v>
      </c>
      <c r="K18" s="2"/>
      <c r="L18" s="47">
        <f t="shared" si="0"/>
        <v>0</v>
      </c>
      <c r="M18" s="47">
        <f t="shared" si="1"/>
        <v>0</v>
      </c>
    </row>
    <row r="19" spans="1:13" ht="15" customHeight="1" x14ac:dyDescent="0.25">
      <c r="A19" s="72" t="s">
        <v>34</v>
      </c>
      <c r="B19" s="73"/>
      <c r="C19" s="73"/>
      <c r="D19" s="74"/>
      <c r="E19" s="10">
        <v>149393588.15000001</v>
      </c>
      <c r="F19" s="10">
        <v>160429015.88</v>
      </c>
      <c r="G19" s="2" t="b">
        <v>1</v>
      </c>
      <c r="H19" s="2"/>
      <c r="I19" s="47">
        <f>SUM('P163:dbfo'!E19)</f>
        <v>149393588.15000001</v>
      </c>
      <c r="J19" s="47">
        <f>SUM('P163:dbfo'!F19)</f>
        <v>160429015.87999997</v>
      </c>
      <c r="K19" s="2"/>
      <c r="L19" s="47">
        <f t="shared" si="0"/>
        <v>0</v>
      </c>
      <c r="M19" s="47">
        <f t="shared" si="1"/>
        <v>0</v>
      </c>
    </row>
    <row r="20" spans="1:13" ht="15" customHeight="1" x14ac:dyDescent="0.25">
      <c r="A20" s="72" t="s">
        <v>33</v>
      </c>
      <c r="B20" s="73"/>
      <c r="C20" s="73"/>
      <c r="D20" s="74"/>
      <c r="E20" s="10">
        <v>2985721.57</v>
      </c>
      <c r="F20" s="10">
        <v>3577169.34</v>
      </c>
      <c r="G20" s="2" t="b">
        <v>0</v>
      </c>
      <c r="H20" s="2"/>
      <c r="I20" s="47">
        <f>SUM('P163:dbfo'!E20)</f>
        <v>2985721.57</v>
      </c>
      <c r="J20" s="47">
        <f>SUM('P163:dbfo'!F20)</f>
        <v>3577169.34</v>
      </c>
      <c r="K20" s="2"/>
      <c r="L20" s="47">
        <f t="shared" si="0"/>
        <v>0</v>
      </c>
      <c r="M20" s="47">
        <f t="shared" si="1"/>
        <v>0</v>
      </c>
    </row>
    <row r="21" spans="1:13" ht="15" customHeight="1" x14ac:dyDescent="0.25">
      <c r="A21" s="72" t="s">
        <v>32</v>
      </c>
      <c r="B21" s="73"/>
      <c r="C21" s="73"/>
      <c r="D21" s="74"/>
      <c r="E21" s="10">
        <v>15703489.310000001</v>
      </c>
      <c r="F21" s="10">
        <v>16353628.26</v>
      </c>
      <c r="G21" s="2" t="b">
        <v>0</v>
      </c>
      <c r="H21" s="2"/>
      <c r="I21" s="47">
        <f>SUM('P163:dbfo'!E21)</f>
        <v>15703489.310000001</v>
      </c>
      <c r="J21" s="47">
        <f>SUM('P163:dbfo'!F21)</f>
        <v>16353628.26</v>
      </c>
      <c r="K21" s="2"/>
      <c r="L21" s="47">
        <f t="shared" si="0"/>
        <v>0</v>
      </c>
      <c r="M21" s="47">
        <f t="shared" si="1"/>
        <v>0</v>
      </c>
    </row>
    <row r="22" spans="1:13" ht="15" customHeight="1" x14ac:dyDescent="0.25">
      <c r="A22" s="72" t="s">
        <v>31</v>
      </c>
      <c r="B22" s="73"/>
      <c r="C22" s="73"/>
      <c r="D22" s="74"/>
      <c r="E22" s="10">
        <v>5599571.79</v>
      </c>
      <c r="F22" s="10">
        <v>6657528.8899999997</v>
      </c>
      <c r="G22" s="2" t="b">
        <v>0</v>
      </c>
      <c r="H22" s="2"/>
      <c r="I22" s="47">
        <f>SUM('P163:dbfo'!E22)</f>
        <v>5599571.79</v>
      </c>
      <c r="J22" s="47">
        <f>SUM('P163:dbfo'!F22)</f>
        <v>6657528.8900000006</v>
      </c>
      <c r="K22" s="2"/>
      <c r="L22" s="47">
        <f t="shared" si="0"/>
        <v>0</v>
      </c>
      <c r="M22" s="47">
        <f t="shared" si="1"/>
        <v>0</v>
      </c>
    </row>
    <row r="23" spans="1:13" ht="15" customHeight="1" x14ac:dyDescent="0.25">
      <c r="A23" s="72" t="s">
        <v>30</v>
      </c>
      <c r="B23" s="73"/>
      <c r="C23" s="73"/>
      <c r="D23" s="74"/>
      <c r="E23" s="10">
        <v>376613.85</v>
      </c>
      <c r="F23" s="10">
        <v>792499.44</v>
      </c>
      <c r="G23" s="2" t="b">
        <v>0</v>
      </c>
      <c r="H23" s="2"/>
      <c r="I23" s="47">
        <f>SUM('P163:dbfo'!E23)</f>
        <v>376613.85000000003</v>
      </c>
      <c r="J23" s="47">
        <f>SUM('P163:dbfo'!F23)</f>
        <v>792499.44</v>
      </c>
      <c r="K23" s="2"/>
      <c r="L23" s="47">
        <f t="shared" si="0"/>
        <v>0</v>
      </c>
      <c r="M23" s="47">
        <f t="shared" si="1"/>
        <v>0</v>
      </c>
    </row>
    <row r="24" spans="1:13" ht="15" customHeight="1" x14ac:dyDescent="0.25">
      <c r="A24" s="72" t="s">
        <v>29</v>
      </c>
      <c r="B24" s="73"/>
      <c r="C24" s="73"/>
      <c r="D24" s="74"/>
      <c r="E24" s="10">
        <v>99924894.790000007</v>
      </c>
      <c r="F24" s="10">
        <v>106156712.08</v>
      </c>
      <c r="G24" s="2" t="b">
        <v>0</v>
      </c>
      <c r="H24" s="2"/>
      <c r="I24" s="47">
        <f>SUM('P163:dbfo'!E24)</f>
        <v>99924894.789999992</v>
      </c>
      <c r="J24" s="47">
        <f>SUM('P163:dbfo'!F24)</f>
        <v>106156712.08000001</v>
      </c>
      <c r="K24" s="2"/>
      <c r="L24" s="47">
        <f t="shared" si="0"/>
        <v>0</v>
      </c>
      <c r="M24" s="47">
        <f t="shared" si="1"/>
        <v>0</v>
      </c>
    </row>
    <row r="25" spans="1:13" ht="15" customHeight="1" x14ac:dyDescent="0.25">
      <c r="A25" s="72" t="s">
        <v>28</v>
      </c>
      <c r="B25" s="73"/>
      <c r="C25" s="73"/>
      <c r="D25" s="74"/>
      <c r="E25" s="10">
        <v>23770160.739999998</v>
      </c>
      <c r="F25" s="10">
        <v>25346857.809999999</v>
      </c>
      <c r="G25" s="2" t="b">
        <v>0</v>
      </c>
      <c r="H25" s="2"/>
      <c r="I25" s="47">
        <f>SUM('P163:dbfo'!E25)</f>
        <v>23770160.740000002</v>
      </c>
      <c r="J25" s="47">
        <f>SUM('P163:dbfo'!F25)</f>
        <v>25346857.810000002</v>
      </c>
      <c r="K25" s="2"/>
      <c r="L25" s="47">
        <f t="shared" si="0"/>
        <v>0</v>
      </c>
      <c r="M25" s="47">
        <f t="shared" si="1"/>
        <v>0</v>
      </c>
    </row>
    <row r="26" spans="1:13" ht="15" customHeight="1" x14ac:dyDescent="0.25">
      <c r="A26" s="72" t="s">
        <v>27</v>
      </c>
      <c r="B26" s="73"/>
      <c r="C26" s="73"/>
      <c r="D26" s="74"/>
      <c r="E26" s="10">
        <v>155176.70000000001</v>
      </c>
      <c r="F26" s="10">
        <v>204873.99</v>
      </c>
      <c r="G26" s="2" t="b">
        <v>0</v>
      </c>
      <c r="H26" s="2"/>
      <c r="I26" s="47">
        <f>SUM('P163:dbfo'!E26)</f>
        <v>155176.69999999998</v>
      </c>
      <c r="J26" s="47">
        <f>SUM('P163:dbfo'!F26)</f>
        <v>204873.99000000002</v>
      </c>
      <c r="K26" s="2"/>
      <c r="L26" s="47">
        <f t="shared" si="0"/>
        <v>0</v>
      </c>
      <c r="M26" s="47">
        <f t="shared" si="1"/>
        <v>0</v>
      </c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47">
        <f>SUM('P163:dbfo'!E27)</f>
        <v>0</v>
      </c>
      <c r="J27" s="47">
        <f>SUM('P163:dbfo'!F27)</f>
        <v>0</v>
      </c>
      <c r="K27" s="2"/>
      <c r="L27" s="47">
        <f t="shared" si="0"/>
        <v>0</v>
      </c>
      <c r="M27" s="47">
        <f t="shared" si="1"/>
        <v>0</v>
      </c>
    </row>
    <row r="28" spans="1:13" ht="15" customHeight="1" x14ac:dyDescent="0.25">
      <c r="A28" s="72" t="s">
        <v>25</v>
      </c>
      <c r="B28" s="73"/>
      <c r="C28" s="73"/>
      <c r="D28" s="74"/>
      <c r="E28" s="10">
        <v>877959.4</v>
      </c>
      <c r="F28" s="10">
        <v>1339746.07</v>
      </c>
      <c r="G28" s="2" t="b">
        <v>0</v>
      </c>
      <c r="H28" s="2"/>
      <c r="I28" s="47">
        <f>SUM('P163:dbfo'!E28)</f>
        <v>877959.4</v>
      </c>
      <c r="J28" s="47">
        <f>SUM('P163:dbfo'!F28)</f>
        <v>1339746.07</v>
      </c>
      <c r="K28" s="2"/>
      <c r="L28" s="47">
        <f t="shared" si="0"/>
        <v>0</v>
      </c>
      <c r="M28" s="47">
        <f t="shared" si="1"/>
        <v>0</v>
      </c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47">
        <f>SUM('P163:dbfo'!E29)</f>
        <v>0</v>
      </c>
      <c r="J29" s="47">
        <f>SUM('P163:dbfo'!F29)</f>
        <v>0</v>
      </c>
      <c r="K29" s="2"/>
      <c r="L29" s="47">
        <f t="shared" si="0"/>
        <v>0</v>
      </c>
      <c r="M29" s="47">
        <f t="shared" si="1"/>
        <v>0</v>
      </c>
    </row>
    <row r="30" spans="1:13" ht="15" customHeight="1" x14ac:dyDescent="0.25">
      <c r="A30" s="72" t="s">
        <v>23</v>
      </c>
      <c r="B30" s="73"/>
      <c r="C30" s="73"/>
      <c r="D30" s="74"/>
      <c r="E30" s="10">
        <v>-146122354.78</v>
      </c>
      <c r="F30" s="10">
        <v>-155950643.05000001</v>
      </c>
      <c r="G30" s="2" t="b">
        <v>1</v>
      </c>
      <c r="H30" s="2"/>
      <c r="I30" s="47">
        <f>SUM('P163:dbfo'!E30)</f>
        <v>-146122354.78</v>
      </c>
      <c r="J30" s="47">
        <f>SUM('P163:dbfo'!F30)</f>
        <v>-155950643.05000001</v>
      </c>
      <c r="K30" s="2"/>
      <c r="L30" s="47">
        <f t="shared" si="0"/>
        <v>0</v>
      </c>
      <c r="M30" s="47">
        <f t="shared" si="1"/>
        <v>0</v>
      </c>
    </row>
    <row r="31" spans="1:13" ht="15" customHeight="1" x14ac:dyDescent="0.25">
      <c r="A31" s="72" t="s">
        <v>22</v>
      </c>
      <c r="B31" s="73"/>
      <c r="C31" s="73"/>
      <c r="D31" s="74"/>
      <c r="E31" s="10">
        <v>863165.05</v>
      </c>
      <c r="F31" s="10">
        <v>1342071.48</v>
      </c>
      <c r="G31" s="2" t="b">
        <v>1</v>
      </c>
      <c r="H31" s="2"/>
      <c r="I31" s="47">
        <f>SUM('P163:dbfo'!E31)</f>
        <v>863165.05</v>
      </c>
      <c r="J31" s="47">
        <f>SUM('P163:dbfo'!F31)</f>
        <v>1342071.4799999997</v>
      </c>
      <c r="K31" s="2"/>
      <c r="L31" s="47">
        <f t="shared" si="0"/>
        <v>0</v>
      </c>
      <c r="M31" s="47">
        <f t="shared" si="1"/>
        <v>0</v>
      </c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47">
        <f>SUM('P163:dbfo'!E32)</f>
        <v>0</v>
      </c>
      <c r="J32" s="47">
        <f>SUM('P163:dbfo'!F32)</f>
        <v>0</v>
      </c>
      <c r="K32" s="2"/>
      <c r="L32" s="47">
        <f t="shared" si="0"/>
        <v>0</v>
      </c>
      <c r="M32" s="47">
        <f t="shared" si="1"/>
        <v>0</v>
      </c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47">
        <f>SUM('P163:dbfo'!E33)</f>
        <v>0</v>
      </c>
      <c r="J33" s="47">
        <f>SUM('P163:dbfo'!F33)</f>
        <v>0</v>
      </c>
      <c r="K33" s="2"/>
      <c r="L33" s="47">
        <f t="shared" si="0"/>
        <v>0</v>
      </c>
      <c r="M33" s="47">
        <f t="shared" si="1"/>
        <v>0</v>
      </c>
    </row>
    <row r="34" spans="1:13" ht="15" customHeight="1" x14ac:dyDescent="0.25">
      <c r="A34" s="72" t="s">
        <v>19</v>
      </c>
      <c r="B34" s="73"/>
      <c r="C34" s="73"/>
      <c r="D34" s="74"/>
      <c r="E34" s="10">
        <v>863165.05</v>
      </c>
      <c r="F34" s="10">
        <v>1342071.48</v>
      </c>
      <c r="G34" s="2" t="b">
        <v>0</v>
      </c>
      <c r="H34" s="2"/>
      <c r="I34" s="47">
        <f>SUM('P163:dbfo'!E34)</f>
        <v>863165.05</v>
      </c>
      <c r="J34" s="47">
        <f>SUM('P163:dbfo'!F34)</f>
        <v>1342071.4799999997</v>
      </c>
      <c r="K34" s="2"/>
      <c r="L34" s="47">
        <f t="shared" si="0"/>
        <v>0</v>
      </c>
      <c r="M34" s="47">
        <f t="shared" si="1"/>
        <v>0</v>
      </c>
    </row>
    <row r="35" spans="1:13" ht="15" customHeight="1" x14ac:dyDescent="0.25">
      <c r="A35" s="72" t="s">
        <v>18</v>
      </c>
      <c r="B35" s="73"/>
      <c r="C35" s="73"/>
      <c r="D35" s="74"/>
      <c r="E35" s="10">
        <v>14543.79</v>
      </c>
      <c r="F35" s="10">
        <v>689862.04</v>
      </c>
      <c r="G35" s="2" t="b">
        <v>1</v>
      </c>
      <c r="H35" s="2"/>
      <c r="I35" s="47">
        <f>SUM('P163:dbfo'!E35)</f>
        <v>14543.790000000003</v>
      </c>
      <c r="J35" s="47">
        <f>SUM('P163:dbfo'!F35)</f>
        <v>689862.03999999992</v>
      </c>
      <c r="K35" s="2"/>
      <c r="L35" s="47">
        <f t="shared" si="0"/>
        <v>0</v>
      </c>
      <c r="M35" s="47">
        <f t="shared" si="1"/>
        <v>0</v>
      </c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47">
        <f>SUM('P163:dbfo'!E36)</f>
        <v>0</v>
      </c>
      <c r="J36" s="47">
        <f>SUM('P163:dbfo'!F36)</f>
        <v>0</v>
      </c>
      <c r="K36" s="2"/>
      <c r="L36" s="47">
        <f t="shared" si="0"/>
        <v>0</v>
      </c>
      <c r="M36" s="47">
        <f t="shared" si="1"/>
        <v>0</v>
      </c>
    </row>
    <row r="37" spans="1:13" ht="15" customHeight="1" x14ac:dyDescent="0.25">
      <c r="A37" s="72" t="s">
        <v>16</v>
      </c>
      <c r="B37" s="73"/>
      <c r="C37" s="73"/>
      <c r="D37" s="74"/>
      <c r="E37" s="10">
        <v>14543.79</v>
      </c>
      <c r="F37" s="10">
        <v>689862.04</v>
      </c>
      <c r="G37" s="2" t="b">
        <v>0</v>
      </c>
      <c r="H37" s="2"/>
      <c r="I37" s="47">
        <f>SUM('P163:dbfo'!E37)</f>
        <v>14543.790000000003</v>
      </c>
      <c r="J37" s="47">
        <f>SUM('P163:dbfo'!F37)</f>
        <v>689862.03999999992</v>
      </c>
      <c r="K37" s="2"/>
      <c r="L37" s="47">
        <f t="shared" si="0"/>
        <v>0</v>
      </c>
      <c r="M37" s="47">
        <f t="shared" si="1"/>
        <v>0</v>
      </c>
    </row>
    <row r="38" spans="1:13" ht="15" customHeight="1" x14ac:dyDescent="0.25">
      <c r="A38" s="72" t="s">
        <v>15</v>
      </c>
      <c r="B38" s="73"/>
      <c r="C38" s="73"/>
      <c r="D38" s="74"/>
      <c r="E38" s="10">
        <v>-145273733.52000001</v>
      </c>
      <c r="F38" s="10">
        <v>-155298433.61000001</v>
      </c>
      <c r="G38" s="2" t="b">
        <v>1</v>
      </c>
      <c r="H38" s="2"/>
      <c r="I38" s="47">
        <f>SUM('P163:dbfo'!E38)</f>
        <v>-145273733.51999998</v>
      </c>
      <c r="J38" s="47">
        <f>SUM('P163:dbfo'!F38)</f>
        <v>-155298433.60999995</v>
      </c>
      <c r="K38" s="2"/>
      <c r="L38" s="47">
        <f t="shared" si="0"/>
        <v>0</v>
      </c>
      <c r="M38" s="47">
        <f t="shared" si="1"/>
        <v>0</v>
      </c>
    </row>
    <row r="39" spans="1:13" ht="15" customHeight="1" x14ac:dyDescent="0.25">
      <c r="A39" s="72" t="s">
        <v>14</v>
      </c>
      <c r="B39" s="73"/>
      <c r="C39" s="73"/>
      <c r="D39" s="74"/>
      <c r="E39" s="10">
        <v>19655.009999999998</v>
      </c>
      <c r="F39" s="10">
        <v>85456.38</v>
      </c>
      <c r="G39" s="2" t="b">
        <v>1</v>
      </c>
      <c r="H39" s="2"/>
      <c r="I39" s="47">
        <f>SUM('P163:dbfo'!E39)</f>
        <v>19655.009999999998</v>
      </c>
      <c r="J39" s="47">
        <f>SUM('P163:dbfo'!F39)</f>
        <v>85456.38</v>
      </c>
      <c r="K39" s="2"/>
      <c r="L39" s="47">
        <f t="shared" si="0"/>
        <v>0</v>
      </c>
      <c r="M39" s="47">
        <f t="shared" si="1"/>
        <v>0</v>
      </c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47">
        <f>SUM('P163:dbfo'!E40)</f>
        <v>0</v>
      </c>
      <c r="J40" s="47">
        <f>SUM('P163:dbfo'!F40)</f>
        <v>0</v>
      </c>
      <c r="K40" s="2"/>
      <c r="L40" s="47">
        <f t="shared" si="0"/>
        <v>0</v>
      </c>
      <c r="M40" s="47">
        <f t="shared" si="1"/>
        <v>0</v>
      </c>
    </row>
    <row r="41" spans="1:13" ht="15" customHeight="1" x14ac:dyDescent="0.25">
      <c r="A41" s="72" t="s">
        <v>12</v>
      </c>
      <c r="B41" s="73"/>
      <c r="C41" s="73"/>
      <c r="D41" s="74"/>
      <c r="E41" s="10">
        <v>15877.25</v>
      </c>
      <c r="F41" s="10">
        <v>79151.61</v>
      </c>
      <c r="G41" s="2" t="b">
        <v>0</v>
      </c>
      <c r="H41" s="2"/>
      <c r="I41" s="47">
        <f>SUM('P163:dbfo'!E41)</f>
        <v>15877.25</v>
      </c>
      <c r="J41" s="47">
        <f>SUM('P163:dbfo'!F41)</f>
        <v>79151.61000000003</v>
      </c>
      <c r="K41" s="2"/>
      <c r="L41" s="47">
        <f t="shared" si="0"/>
        <v>0</v>
      </c>
      <c r="M41" s="47">
        <f t="shared" si="1"/>
        <v>0</v>
      </c>
    </row>
    <row r="42" spans="1:13" ht="15" customHeight="1" x14ac:dyDescent="0.25">
      <c r="A42" s="72" t="s">
        <v>11</v>
      </c>
      <c r="B42" s="73"/>
      <c r="C42" s="73"/>
      <c r="D42" s="74"/>
      <c r="E42" s="10">
        <v>3777.76</v>
      </c>
      <c r="F42" s="10">
        <v>6304.77</v>
      </c>
      <c r="G42" s="2" t="b">
        <v>0</v>
      </c>
      <c r="H42" s="2"/>
      <c r="I42" s="47">
        <f>SUM('P163:dbfo'!E42)</f>
        <v>3777.76</v>
      </c>
      <c r="J42" s="47">
        <f>SUM('P163:dbfo'!F42)</f>
        <v>6304.77</v>
      </c>
      <c r="K42" s="2"/>
      <c r="L42" s="47">
        <f t="shared" si="0"/>
        <v>0</v>
      </c>
      <c r="M42" s="47">
        <f t="shared" si="1"/>
        <v>0</v>
      </c>
    </row>
    <row r="43" spans="1:13" ht="15" customHeight="1" x14ac:dyDescent="0.25">
      <c r="A43" s="72" t="s">
        <v>10</v>
      </c>
      <c r="B43" s="73"/>
      <c r="C43" s="73"/>
      <c r="D43" s="74"/>
      <c r="E43" s="10">
        <v>1816.88</v>
      </c>
      <c r="F43" s="10">
        <v>87555.47</v>
      </c>
      <c r="G43" s="2" t="b">
        <v>1</v>
      </c>
      <c r="H43" s="2"/>
      <c r="I43" s="47">
        <f>SUM('P163:dbfo'!E43)</f>
        <v>1816.8799999999999</v>
      </c>
      <c r="J43" s="47">
        <f>SUM('P163:dbfo'!F43)</f>
        <v>87555.470000000016</v>
      </c>
      <c r="K43" s="2"/>
      <c r="L43" s="47">
        <f t="shared" si="0"/>
        <v>0</v>
      </c>
      <c r="M43" s="47">
        <f t="shared" si="1"/>
        <v>0</v>
      </c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47">
        <f>SUM('P163:dbfo'!E44)</f>
        <v>0</v>
      </c>
      <c r="J44" s="47">
        <f>SUM('P163:dbfo'!F44)</f>
        <v>0</v>
      </c>
      <c r="K44" s="2"/>
      <c r="L44" s="47">
        <f t="shared" si="0"/>
        <v>0</v>
      </c>
      <c r="M44" s="47">
        <f t="shared" si="1"/>
        <v>0</v>
      </c>
    </row>
    <row r="45" spans="1:13" ht="15" customHeight="1" x14ac:dyDescent="0.25">
      <c r="A45" s="72" t="s">
        <v>8</v>
      </c>
      <c r="B45" s="73"/>
      <c r="C45" s="73"/>
      <c r="D45" s="74"/>
      <c r="E45" s="10">
        <v>1816.88</v>
      </c>
      <c r="F45" s="10">
        <v>87555.47</v>
      </c>
      <c r="G45" s="2" t="b">
        <v>0</v>
      </c>
      <c r="H45" s="2"/>
      <c r="I45" s="47">
        <f>SUM('P163:dbfo'!E45)</f>
        <v>1816.8799999999999</v>
      </c>
      <c r="J45" s="47">
        <f>SUM('P163:dbfo'!F45)</f>
        <v>87555.470000000016</v>
      </c>
      <c r="K45" s="2"/>
      <c r="L45" s="47">
        <f t="shared" si="0"/>
        <v>0</v>
      </c>
      <c r="M45" s="47">
        <f t="shared" si="1"/>
        <v>0</v>
      </c>
    </row>
    <row r="46" spans="1:13" ht="15" customHeight="1" x14ac:dyDescent="0.25">
      <c r="A46" s="72" t="s">
        <v>7</v>
      </c>
      <c r="B46" s="73"/>
      <c r="C46" s="73"/>
      <c r="D46" s="74"/>
      <c r="E46" s="10">
        <v>-145255895.38999999</v>
      </c>
      <c r="F46" s="10">
        <v>-155300532.69999999</v>
      </c>
      <c r="G46" s="2" t="b">
        <v>1</v>
      </c>
      <c r="H46" s="2"/>
      <c r="I46" s="47">
        <f>SUM('P163:dbfo'!E46)</f>
        <v>-145255895.38999999</v>
      </c>
      <c r="J46" s="47">
        <f>SUM('P163:dbfo'!F46)</f>
        <v>-155300532.69999999</v>
      </c>
      <c r="K46" s="2"/>
      <c r="L46" s="47">
        <f t="shared" si="0"/>
        <v>0</v>
      </c>
      <c r="M46" s="47">
        <f t="shared" si="1"/>
        <v>0</v>
      </c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47">
        <f>SUM('P163:dbfo'!E47)</f>
        <v>0</v>
      </c>
      <c r="J47" s="47">
        <f>SUM('P163:dbfo'!F47)</f>
        <v>0</v>
      </c>
      <c r="K47" s="2"/>
      <c r="L47" s="47">
        <f t="shared" si="0"/>
        <v>0</v>
      </c>
      <c r="M47" s="47">
        <f t="shared" si="1"/>
        <v>0</v>
      </c>
    </row>
    <row r="48" spans="1:13" ht="15" customHeight="1" x14ac:dyDescent="0.25">
      <c r="A48" s="72" t="s">
        <v>5</v>
      </c>
      <c r="B48" s="73"/>
      <c r="C48" s="73"/>
      <c r="D48" s="74"/>
      <c r="E48" s="10">
        <v>4359.5600000000004</v>
      </c>
      <c r="F48" s="10">
        <v>11889.44</v>
      </c>
      <c r="G48" s="2" t="b">
        <v>1</v>
      </c>
      <c r="H48" s="2"/>
      <c r="I48" s="47">
        <f>SUM('P163:dbfo'!E48)</f>
        <v>4359.5599999999986</v>
      </c>
      <c r="J48" s="47">
        <f>SUM('P163:dbfo'!F48)</f>
        <v>11889.44</v>
      </c>
      <c r="K48" s="2"/>
      <c r="L48" s="47">
        <f t="shared" si="0"/>
        <v>0</v>
      </c>
      <c r="M48" s="47">
        <f t="shared" si="1"/>
        <v>0</v>
      </c>
    </row>
    <row r="49" spans="1:13" ht="15" customHeight="1" x14ac:dyDescent="0.25">
      <c r="A49" s="72" t="s">
        <v>4</v>
      </c>
      <c r="B49" s="73"/>
      <c r="C49" s="73"/>
      <c r="D49" s="74"/>
      <c r="E49" s="10">
        <v>-145260254.94999999</v>
      </c>
      <c r="F49" s="10">
        <v>-155312422.13999999</v>
      </c>
      <c r="G49" s="2" t="b">
        <v>1</v>
      </c>
      <c r="H49" s="2"/>
      <c r="I49" s="47">
        <f>SUM('P163:dbfo'!E49)</f>
        <v>-145260254.94999999</v>
      </c>
      <c r="J49" s="47">
        <f>SUM('P163:dbfo'!F49)</f>
        <v>-155312422.13999996</v>
      </c>
      <c r="K49" s="2"/>
      <c r="L49" s="47">
        <f t="shared" si="0"/>
        <v>0</v>
      </c>
      <c r="M49" s="47">
        <f t="shared" si="1"/>
        <v>0</v>
      </c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51"/>
      <c r="M50" s="51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8"/>
      <c r="B53" s="48"/>
      <c r="C53" s="48"/>
      <c r="D53" s="4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3" priority="6">
      <formula>$G12</formula>
    </cfRule>
  </conditionalFormatting>
  <conditionalFormatting sqref="E12:E49">
    <cfRule type="expression" dxfId="2" priority="5">
      <formula>AND($G$3,$E12=0)</formula>
    </cfRule>
  </conditionalFormatting>
  <conditionalFormatting sqref="F12:F49">
    <cfRule type="expression" dxfId="1" priority="4">
      <formula>AND($G$3,$F12=0)</formula>
    </cfRule>
  </conditionalFormatting>
  <conditionalFormatting sqref="F52">
    <cfRule type="expression" dxfId="0" priority="3">
      <formula>OR($G52=FALSE,AND($G$3,$F52=0))</formula>
    </cfRule>
  </conditionalFormatting>
  <pageMargins left="0.23622047244094499" right="0.23622047244094499" top="0.59055118110236204" bottom="0.78740157480314998" header="0.3" footer="0.27559055118110198"/>
  <pageSetup paperSize="9" scale="53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40" workbookViewId="0">
      <selection activeCell="G1" sqref="G1:K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2" t="s">
        <v>213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214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215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216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217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218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145341</v>
      </c>
      <c r="F12" s="31">
        <v>156790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145341</v>
      </c>
      <c r="F13" s="31">
        <v>156790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2471819.4700000002</v>
      </c>
      <c r="F19" s="31">
        <v>2566265.19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41945.440000000002</v>
      </c>
      <c r="F20" s="31">
        <v>38116.85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298019.21999999997</v>
      </c>
      <c r="F21" s="31">
        <v>321575.56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53273.41</v>
      </c>
      <c r="F22" s="31">
        <v>66812.75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4017.12</v>
      </c>
      <c r="F23" s="31">
        <v>11875.2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1708755.15</v>
      </c>
      <c r="F24" s="31">
        <v>1729467.57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364123.13</v>
      </c>
      <c r="F25" s="31">
        <v>382794.26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1110</v>
      </c>
      <c r="F26" s="31">
        <v>88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576</v>
      </c>
      <c r="F28" s="31">
        <v>15535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-2326478.4700000002</v>
      </c>
      <c r="F30" s="31">
        <v>-2409475.19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422.87</v>
      </c>
      <c r="F31" s="31">
        <v>486.04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422.87</v>
      </c>
      <c r="F34" s="31">
        <v>486.04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0</v>
      </c>
      <c r="F35" s="31">
        <v>0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0</v>
      </c>
      <c r="F37" s="31">
        <v>0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-2326055.6</v>
      </c>
      <c r="F38" s="31">
        <v>-2408989.15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-2326055.6</v>
      </c>
      <c r="F46" s="31">
        <v>-2408989.15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0.01</v>
      </c>
      <c r="F48" s="31">
        <v>7.0000000000000007E-2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-2326055.61</v>
      </c>
      <c r="F49" s="31">
        <v>-2408989.2200000002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4"/>
      <c r="B53" s="44"/>
      <c r="C53" s="44"/>
      <c r="D53" s="44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E7">
    <cfRule type="expression" dxfId="175" priority="1">
      <formula>$G7&lt;2018</formula>
    </cfRule>
  </conditionalFormatting>
  <conditionalFormatting sqref="A12:F49">
    <cfRule type="expression" dxfId="174" priority="6">
      <formula>$G12</formula>
    </cfRule>
  </conditionalFormatting>
  <conditionalFormatting sqref="E12:E49">
    <cfRule type="expression" dxfId="173" priority="5">
      <formula>AND($G$3,$E12=0)</formula>
    </cfRule>
  </conditionalFormatting>
  <conditionalFormatting sqref="F12:F49">
    <cfRule type="expression" dxfId="172" priority="4">
      <formula>AND($G$3,$F12=0)</formula>
    </cfRule>
  </conditionalFormatting>
  <conditionalFormatting sqref="F52">
    <cfRule type="expression" dxfId="171" priority="3">
      <formula>OR($G52=FALSE,AND($G$3,$F52=0))</formula>
    </cfRule>
  </conditionalFormatting>
  <conditionalFormatting sqref="F7">
    <cfRule type="expression" dxfId="17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56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52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50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49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48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46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145649.37</v>
      </c>
      <c r="F12" s="10">
        <v>217571.41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144324</v>
      </c>
      <c r="F13" s="10">
        <v>214018.3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1325.37</v>
      </c>
      <c r="F18" s="10">
        <v>3553.11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2238427.5299999998</v>
      </c>
      <c r="F19" s="10">
        <v>2509318.4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36196.660000000003</v>
      </c>
      <c r="F20" s="10">
        <v>36196.660000000003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426735.31</v>
      </c>
      <c r="F21" s="10">
        <v>373130.55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24086.54</v>
      </c>
      <c r="F22" s="10">
        <v>71628.42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1437.36</v>
      </c>
      <c r="F23" s="10">
        <v>9195.24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1417363.4</v>
      </c>
      <c r="F24" s="10">
        <v>1634449.42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323906.44</v>
      </c>
      <c r="F25" s="10">
        <v>371747.24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1596.82</v>
      </c>
      <c r="F26" s="10">
        <v>1499.27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7105</v>
      </c>
      <c r="F28" s="10">
        <v>11471.6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-2092778.16</v>
      </c>
      <c r="F30" s="10">
        <v>-2291746.9900000002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691.72</v>
      </c>
      <c r="F31" s="10">
        <v>361.86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691.72</v>
      </c>
      <c r="F34" s="10">
        <v>361.86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1481.2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1481.2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-2093567.64</v>
      </c>
      <c r="F38" s="10">
        <v>-2291385.13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423.67</v>
      </c>
      <c r="F39" s="10">
        <v>391.92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50.85</v>
      </c>
      <c r="F41" s="10">
        <v>18.18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372.82</v>
      </c>
      <c r="F42" s="10">
        <v>373.74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-2093143.97</v>
      </c>
      <c r="F46" s="10">
        <v>-2290993.21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0.4</v>
      </c>
      <c r="F48" s="10">
        <v>0.02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-2093144.37</v>
      </c>
      <c r="F49" s="10">
        <v>-2290993.23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18"/>
      <c r="B53" s="18"/>
      <c r="C53" s="18"/>
      <c r="D53" s="18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2023.03.07
.......................................
rok, miesiąc, dzień</v>
      </c>
      <c r="D54" s="60"/>
      <c r="E54" s="60" t="s">
        <v>1</v>
      </c>
      <c r="F54" s="61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9:D49"/>
    <mergeCell ref="A40:D40"/>
    <mergeCell ref="A41:D41"/>
    <mergeCell ref="A42:D42"/>
    <mergeCell ref="A43:D43"/>
    <mergeCell ref="A44:D44"/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54:B54"/>
    <mergeCell ref="A51:D5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A45:D45"/>
    <mergeCell ref="A46:D46"/>
    <mergeCell ref="A47:D47"/>
    <mergeCell ref="A48:D48"/>
    <mergeCell ref="C9:D9"/>
    <mergeCell ref="A52:D5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49">
    <cfRule type="expression" dxfId="169" priority="6">
      <formula>$G12</formula>
    </cfRule>
  </conditionalFormatting>
  <conditionalFormatting sqref="E12:E49">
    <cfRule type="expression" dxfId="168" priority="5">
      <formula>AND($G$3,$E12=0)</formula>
    </cfRule>
  </conditionalFormatting>
  <conditionalFormatting sqref="F12:F49">
    <cfRule type="expression" dxfId="167" priority="4">
      <formula>AND($G$3,$F12=0)</formula>
    </cfRule>
  </conditionalFormatting>
  <conditionalFormatting sqref="F52">
    <cfRule type="expression" dxfId="166" priority="3">
      <formula>OR($G52=FALSE,AND($G$3,$F52=0))</formula>
    </cfRule>
  </conditionalFormatting>
  <conditionalFormatting sqref="E7">
    <cfRule type="expression" dxfId="165" priority="1">
      <formula>$G7&lt;2018</formula>
    </cfRule>
  </conditionalFormatting>
  <conditionalFormatting sqref="F7">
    <cfRule type="expression" dxfId="16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4" workbookViewId="0">
      <selection activeCell="S31" sqref="S31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2" t="s">
        <v>219</v>
      </c>
      <c r="B2" s="92"/>
      <c r="C2" s="92"/>
      <c r="D2" s="92"/>
      <c r="E2" s="92"/>
      <c r="F2" s="92"/>
      <c r="G2" s="24" t="s">
        <v>55</v>
      </c>
      <c r="H2" s="25"/>
      <c r="I2" s="25"/>
      <c r="J2" s="25"/>
      <c r="K2" s="25"/>
      <c r="L2" s="25"/>
    </row>
    <row r="3" spans="1:13" ht="15.75" customHeight="1" x14ac:dyDescent="0.25">
      <c r="A3" s="93" t="s">
        <v>54</v>
      </c>
      <c r="B3" s="94"/>
      <c r="C3" s="95"/>
      <c r="D3" s="96"/>
      <c r="E3" s="93" t="s">
        <v>53</v>
      </c>
      <c r="F3" s="97"/>
      <c r="G3" s="25" t="b">
        <v>0</v>
      </c>
    </row>
    <row r="4" spans="1:13" ht="15.75" customHeight="1" x14ac:dyDescent="0.25">
      <c r="A4" s="98" t="s">
        <v>220</v>
      </c>
      <c r="B4" s="99"/>
      <c r="C4" s="100" t="str">
        <f>IF(G4,"Rachunek zysków i strat","Zestawienie zmian w funduszu jednostki")</f>
        <v>Rachunek zysków i strat</v>
      </c>
      <c r="D4" s="101"/>
      <c r="E4" s="102" t="s">
        <v>51</v>
      </c>
      <c r="F4" s="103"/>
      <c r="G4" s="25" t="b">
        <v>1</v>
      </c>
      <c r="H4" s="25"/>
    </row>
    <row r="5" spans="1:13" ht="15" customHeight="1" x14ac:dyDescent="0.25">
      <c r="A5" s="98" t="s">
        <v>221</v>
      </c>
      <c r="B5" s="99"/>
      <c r="C5" s="104" t="str">
        <f>IF(G5,"sporządzony","sporządzone")</f>
        <v>sporządzony</v>
      </c>
      <c r="D5" s="101"/>
      <c r="E5" s="102"/>
      <c r="F5" s="103"/>
      <c r="G5" s="25" t="b">
        <v>1</v>
      </c>
    </row>
    <row r="6" spans="1:13" ht="15" customHeight="1" x14ac:dyDescent="0.25">
      <c r="A6" s="98" t="s">
        <v>222</v>
      </c>
      <c r="B6" s="99"/>
      <c r="C6" s="104" t="str">
        <f>CONCATENATE("na dzień ",G6)</f>
        <v>na dzień 31.12.2022</v>
      </c>
      <c r="D6" s="101"/>
      <c r="E6" s="102"/>
      <c r="F6" s="103"/>
      <c r="G6" s="25" t="s">
        <v>71</v>
      </c>
    </row>
    <row r="7" spans="1:13" ht="15" customHeight="1" x14ac:dyDescent="0.25">
      <c r="A7" s="105" t="s">
        <v>223</v>
      </c>
      <c r="B7" s="106"/>
      <c r="C7" s="104" t="str">
        <f>IF(G4,"Wariant porównawczy","")</f>
        <v>Wariant porównawczy</v>
      </c>
      <c r="D7" s="101"/>
      <c r="E7" s="26" t="s">
        <v>44</v>
      </c>
      <c r="F7" s="27"/>
      <c r="G7" s="28">
        <v>2022</v>
      </c>
    </row>
    <row r="8" spans="1:13" ht="15" customHeight="1" x14ac:dyDescent="0.25">
      <c r="A8" s="107" t="s">
        <v>47</v>
      </c>
      <c r="B8" s="94"/>
      <c r="C8" s="104"/>
      <c r="D8" s="101"/>
      <c r="E8" s="90" t="str">
        <f>IF(G8&gt;=2018,"","wysłać bez pisma przewodniego")</f>
        <v/>
      </c>
      <c r="F8" s="91"/>
      <c r="G8" s="28">
        <v>2022</v>
      </c>
    </row>
    <row r="9" spans="1:13" ht="15" customHeight="1" x14ac:dyDescent="0.25">
      <c r="A9" s="105" t="s">
        <v>224</v>
      </c>
      <c r="B9" s="106"/>
      <c r="C9" s="115" t="s">
        <v>45</v>
      </c>
      <c r="D9" s="116"/>
      <c r="E9" s="108" t="s">
        <v>44</v>
      </c>
      <c r="F9" s="109"/>
    </row>
    <row r="10" spans="1:13" ht="15" customHeight="1" x14ac:dyDescent="0.25"/>
    <row r="11" spans="1:13" ht="25.5" customHeight="1" x14ac:dyDescent="0.25">
      <c r="A11" s="110"/>
      <c r="B11" s="111"/>
      <c r="C11" s="111"/>
      <c r="D11" s="111"/>
      <c r="E11" s="29" t="s">
        <v>43</v>
      </c>
      <c r="F11" s="30" t="s">
        <v>42</v>
      </c>
    </row>
    <row r="12" spans="1:13" ht="15" customHeight="1" x14ac:dyDescent="0.25">
      <c r="A12" s="112" t="s">
        <v>41</v>
      </c>
      <c r="B12" s="113"/>
      <c r="C12" s="113"/>
      <c r="D12" s="114"/>
      <c r="E12" s="31">
        <v>145401.5</v>
      </c>
      <c r="F12" s="31">
        <v>181073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2" t="s">
        <v>40</v>
      </c>
      <c r="B13" s="113"/>
      <c r="C13" s="113"/>
      <c r="D13" s="114"/>
      <c r="E13" s="31">
        <v>145401.5</v>
      </c>
      <c r="F13" s="31">
        <v>181073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2" t="s">
        <v>39</v>
      </c>
      <c r="B14" s="113"/>
      <c r="C14" s="113"/>
      <c r="D14" s="114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2" t="s">
        <v>38</v>
      </c>
      <c r="B15" s="113"/>
      <c r="C15" s="113"/>
      <c r="D15" s="114"/>
      <c r="E15" s="31">
        <v>0</v>
      </c>
      <c r="F15" s="31">
        <v>0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2" t="s">
        <v>37</v>
      </c>
      <c r="B16" s="113"/>
      <c r="C16" s="113"/>
      <c r="D16" s="114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2" t="s">
        <v>36</v>
      </c>
      <c r="B17" s="113"/>
      <c r="C17" s="113"/>
      <c r="D17" s="114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2" t="s">
        <v>35</v>
      </c>
      <c r="B18" s="113"/>
      <c r="C18" s="113"/>
      <c r="D18" s="114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15" customHeight="1" x14ac:dyDescent="0.25">
      <c r="A19" s="112" t="s">
        <v>34</v>
      </c>
      <c r="B19" s="113"/>
      <c r="C19" s="113"/>
      <c r="D19" s="114"/>
      <c r="E19" s="31">
        <v>2165412.79</v>
      </c>
      <c r="F19" s="31">
        <v>2251166.9</v>
      </c>
      <c r="G19" s="25" t="b">
        <v>1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2" t="s">
        <v>33</v>
      </c>
      <c r="B20" s="113"/>
      <c r="C20" s="113"/>
      <c r="D20" s="114"/>
      <c r="E20" s="31">
        <v>31180.95</v>
      </c>
      <c r="F20" s="31">
        <v>31180.95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2" t="s">
        <v>32</v>
      </c>
      <c r="B21" s="113"/>
      <c r="C21" s="113"/>
      <c r="D21" s="114"/>
      <c r="E21" s="31">
        <v>300773.76000000001</v>
      </c>
      <c r="F21" s="31">
        <v>338561.42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2" t="s">
        <v>31</v>
      </c>
      <c r="B22" s="113"/>
      <c r="C22" s="113"/>
      <c r="D22" s="114"/>
      <c r="E22" s="31">
        <v>61814.85</v>
      </c>
      <c r="F22" s="31">
        <v>45569.34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2" t="s">
        <v>30</v>
      </c>
      <c r="B23" s="113"/>
      <c r="C23" s="113"/>
      <c r="D23" s="114"/>
      <c r="E23" s="31">
        <v>6238.44</v>
      </c>
      <c r="F23" s="31">
        <v>18439.68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2" t="s">
        <v>29</v>
      </c>
      <c r="B24" s="113"/>
      <c r="C24" s="113"/>
      <c r="D24" s="114"/>
      <c r="E24" s="31">
        <v>1442978.31</v>
      </c>
      <c r="F24" s="31">
        <v>1454639.22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2" t="s">
        <v>28</v>
      </c>
      <c r="B25" s="113"/>
      <c r="C25" s="113"/>
      <c r="D25" s="114"/>
      <c r="E25" s="31">
        <v>321927.88</v>
      </c>
      <c r="F25" s="31">
        <v>346719.44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2" t="s">
        <v>27</v>
      </c>
      <c r="B26" s="113"/>
      <c r="C26" s="113"/>
      <c r="D26" s="114"/>
      <c r="E26" s="31">
        <v>498.6</v>
      </c>
      <c r="F26" s="31">
        <v>1896.85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2" t="s">
        <v>26</v>
      </c>
      <c r="B27" s="113"/>
      <c r="C27" s="113"/>
      <c r="D27" s="114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2" t="s">
        <v>25</v>
      </c>
      <c r="B28" s="113"/>
      <c r="C28" s="113"/>
      <c r="D28" s="114"/>
      <c r="E28" s="31">
        <v>0</v>
      </c>
      <c r="F28" s="31">
        <v>14160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2" t="s">
        <v>24</v>
      </c>
      <c r="B29" s="113"/>
      <c r="C29" s="113"/>
      <c r="D29" s="114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15" customHeight="1" x14ac:dyDescent="0.25">
      <c r="A30" s="112" t="s">
        <v>23</v>
      </c>
      <c r="B30" s="113"/>
      <c r="C30" s="113"/>
      <c r="D30" s="114"/>
      <c r="E30" s="31">
        <v>-2020011.29</v>
      </c>
      <c r="F30" s="31">
        <v>-2070093.9</v>
      </c>
      <c r="G30" s="25" t="b">
        <v>1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2" t="s">
        <v>22</v>
      </c>
      <c r="B31" s="113"/>
      <c r="C31" s="113"/>
      <c r="D31" s="114"/>
      <c r="E31" s="31">
        <v>1306.71</v>
      </c>
      <c r="F31" s="31">
        <v>602.26</v>
      </c>
      <c r="G31" s="25" t="b">
        <v>1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2" t="s">
        <v>21</v>
      </c>
      <c r="B32" s="113"/>
      <c r="C32" s="113"/>
      <c r="D32" s="114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2" t="s">
        <v>20</v>
      </c>
      <c r="B33" s="113"/>
      <c r="C33" s="113"/>
      <c r="D33" s="114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2" t="s">
        <v>19</v>
      </c>
      <c r="B34" s="113"/>
      <c r="C34" s="113"/>
      <c r="D34" s="114"/>
      <c r="E34" s="31">
        <v>1306.71</v>
      </c>
      <c r="F34" s="31">
        <v>602.26</v>
      </c>
      <c r="G34" s="25" t="b">
        <v>0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2" t="s">
        <v>18</v>
      </c>
      <c r="B35" s="113"/>
      <c r="C35" s="113"/>
      <c r="D35" s="114"/>
      <c r="E35" s="31">
        <v>1488</v>
      </c>
      <c r="F35" s="31">
        <v>2061</v>
      </c>
      <c r="G35" s="25" t="b">
        <v>1</v>
      </c>
      <c r="H35" s="25"/>
      <c r="I35" s="25"/>
      <c r="J35" s="25"/>
      <c r="K35" s="25"/>
      <c r="L35" s="25"/>
      <c r="M35" s="25"/>
    </row>
    <row r="36" spans="1:13" ht="24" customHeight="1" x14ac:dyDescent="0.25">
      <c r="A36" s="112" t="s">
        <v>17</v>
      </c>
      <c r="B36" s="113"/>
      <c r="C36" s="113"/>
      <c r="D36" s="114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2" t="s">
        <v>16</v>
      </c>
      <c r="B37" s="113"/>
      <c r="C37" s="113"/>
      <c r="D37" s="114"/>
      <c r="E37" s="31">
        <v>1488</v>
      </c>
      <c r="F37" s="31">
        <v>2061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2" t="s">
        <v>15</v>
      </c>
      <c r="B38" s="113"/>
      <c r="C38" s="113"/>
      <c r="D38" s="114"/>
      <c r="E38" s="31">
        <v>-2020192.58</v>
      </c>
      <c r="F38" s="31">
        <v>-2071552.64</v>
      </c>
      <c r="G38" s="25" t="b">
        <v>1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2" t="s">
        <v>14</v>
      </c>
      <c r="B39" s="113"/>
      <c r="C39" s="113"/>
      <c r="D39" s="114"/>
      <c r="E39" s="31">
        <v>0</v>
      </c>
      <c r="F39" s="31">
        <v>0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112" t="s">
        <v>13</v>
      </c>
      <c r="B40" s="113"/>
      <c r="C40" s="113"/>
      <c r="D40" s="114"/>
      <c r="E40" s="31">
        <v>0</v>
      </c>
      <c r="F40" s="31">
        <v>0</v>
      </c>
      <c r="G40" s="25" t="b">
        <v>0</v>
      </c>
      <c r="H40" s="25"/>
      <c r="I40" s="25"/>
      <c r="J40" s="25"/>
      <c r="K40" s="25"/>
      <c r="L40" s="25"/>
      <c r="M40" s="25"/>
    </row>
    <row r="41" spans="1:13" ht="15" customHeight="1" x14ac:dyDescent="0.25">
      <c r="A41" s="112" t="s">
        <v>12</v>
      </c>
      <c r="B41" s="113"/>
      <c r="C41" s="113"/>
      <c r="D41" s="114"/>
      <c r="E41" s="31">
        <v>0</v>
      </c>
      <c r="F41" s="31">
        <v>0</v>
      </c>
      <c r="G41" s="25" t="b">
        <v>0</v>
      </c>
      <c r="H41" s="25"/>
      <c r="I41" s="25"/>
      <c r="J41" s="25"/>
      <c r="K41" s="25"/>
      <c r="L41" s="25"/>
      <c r="M41" s="25"/>
    </row>
    <row r="42" spans="1:13" ht="15" customHeight="1" x14ac:dyDescent="0.25">
      <c r="A42" s="112" t="s">
        <v>11</v>
      </c>
      <c r="B42" s="113"/>
      <c r="C42" s="113"/>
      <c r="D42" s="114"/>
      <c r="E42" s="31">
        <v>0</v>
      </c>
      <c r="F42" s="31">
        <v>0</v>
      </c>
      <c r="G42" s="25" t="b">
        <v>0</v>
      </c>
      <c r="H42" s="25"/>
      <c r="I42" s="25"/>
      <c r="J42" s="25"/>
      <c r="K42" s="25"/>
      <c r="L42" s="25"/>
      <c r="M42" s="25"/>
    </row>
    <row r="43" spans="1:13" ht="15" customHeight="1" x14ac:dyDescent="0.25">
      <c r="A43" s="112" t="s">
        <v>10</v>
      </c>
      <c r="B43" s="113"/>
      <c r="C43" s="113"/>
      <c r="D43" s="114"/>
      <c r="E43" s="31">
        <v>0</v>
      </c>
      <c r="F43" s="31">
        <v>0</v>
      </c>
      <c r="G43" s="25" t="b">
        <v>1</v>
      </c>
      <c r="H43" s="25"/>
      <c r="I43" s="25"/>
      <c r="J43" s="25"/>
      <c r="K43" s="25"/>
      <c r="L43" s="25"/>
      <c r="M43" s="25"/>
    </row>
    <row r="44" spans="1:13" ht="15" customHeight="1" x14ac:dyDescent="0.25">
      <c r="A44" s="112" t="s">
        <v>9</v>
      </c>
      <c r="B44" s="113"/>
      <c r="C44" s="113"/>
      <c r="D44" s="114"/>
      <c r="E44" s="31">
        <v>0</v>
      </c>
      <c r="F44" s="31">
        <v>0</v>
      </c>
      <c r="G44" s="25" t="b">
        <v>0</v>
      </c>
      <c r="H44" s="25"/>
      <c r="I44" s="25"/>
      <c r="J44" s="25"/>
      <c r="K44" s="25"/>
      <c r="L44" s="25"/>
      <c r="M44" s="25"/>
    </row>
    <row r="45" spans="1:13" ht="15" customHeight="1" x14ac:dyDescent="0.25">
      <c r="A45" s="112" t="s">
        <v>8</v>
      </c>
      <c r="B45" s="113"/>
      <c r="C45" s="113"/>
      <c r="D45" s="114"/>
      <c r="E45" s="31">
        <v>0</v>
      </c>
      <c r="F45" s="31">
        <v>0</v>
      </c>
      <c r="G45" s="25" t="b">
        <v>0</v>
      </c>
      <c r="H45" s="25"/>
      <c r="I45" s="25"/>
      <c r="J45" s="25"/>
      <c r="K45" s="25"/>
      <c r="L45" s="25"/>
      <c r="M45" s="25"/>
    </row>
    <row r="46" spans="1:13" ht="15" customHeight="1" x14ac:dyDescent="0.25">
      <c r="A46" s="112" t="s">
        <v>7</v>
      </c>
      <c r="B46" s="113"/>
      <c r="C46" s="113"/>
      <c r="D46" s="114"/>
      <c r="E46" s="31">
        <v>-2020192.58</v>
      </c>
      <c r="F46" s="31">
        <v>-2071552.64</v>
      </c>
      <c r="G46" s="25" t="b">
        <v>1</v>
      </c>
      <c r="H46" s="25"/>
      <c r="I46" s="25"/>
      <c r="J46" s="25"/>
      <c r="K46" s="25"/>
      <c r="L46" s="25"/>
      <c r="M46" s="25"/>
    </row>
    <row r="47" spans="1:13" ht="15" customHeight="1" x14ac:dyDescent="0.25">
      <c r="A47" s="112" t="s">
        <v>6</v>
      </c>
      <c r="B47" s="113"/>
      <c r="C47" s="113"/>
      <c r="D47" s="114"/>
      <c r="E47" s="31">
        <v>0</v>
      </c>
      <c r="F47" s="31">
        <v>0</v>
      </c>
      <c r="G47" s="25" t="b">
        <v>1</v>
      </c>
      <c r="H47" s="25"/>
      <c r="I47" s="25"/>
      <c r="J47" s="25"/>
      <c r="K47" s="25"/>
      <c r="L47" s="25"/>
      <c r="M47" s="25"/>
    </row>
    <row r="48" spans="1:13" ht="15" customHeight="1" x14ac:dyDescent="0.25">
      <c r="A48" s="112" t="s">
        <v>5</v>
      </c>
      <c r="B48" s="113"/>
      <c r="C48" s="113"/>
      <c r="D48" s="114"/>
      <c r="E48" s="31">
        <v>250.86</v>
      </c>
      <c r="F48" s="31">
        <v>2.83</v>
      </c>
      <c r="G48" s="25" t="b">
        <v>1</v>
      </c>
      <c r="H48" s="25"/>
      <c r="I48" s="25"/>
      <c r="J48" s="25"/>
      <c r="K48" s="25"/>
      <c r="L48" s="25"/>
      <c r="M48" s="25"/>
    </row>
    <row r="49" spans="1:13" ht="15" customHeight="1" x14ac:dyDescent="0.25">
      <c r="A49" s="112" t="s">
        <v>4</v>
      </c>
      <c r="B49" s="113"/>
      <c r="C49" s="113"/>
      <c r="D49" s="114"/>
      <c r="E49" s="31">
        <v>-2020443.44</v>
      </c>
      <c r="F49" s="31">
        <v>-2071555.47</v>
      </c>
      <c r="G49" s="25" t="b">
        <v>1</v>
      </c>
      <c r="H49" s="25"/>
      <c r="I49" s="25"/>
      <c r="J49" s="25"/>
      <c r="K49" s="25"/>
      <c r="L49" s="25"/>
      <c r="M49" s="25"/>
    </row>
    <row r="50" spans="1:13" ht="15" customHeight="1" x14ac:dyDescent="0.25">
      <c r="A50" s="32"/>
      <c r="B50" s="32"/>
      <c r="C50" s="32"/>
      <c r="D50" s="32"/>
      <c r="E50" s="33"/>
      <c r="F50" s="34"/>
      <c r="G50" s="25"/>
      <c r="H50" s="25"/>
      <c r="I50" s="25"/>
      <c r="J50" s="25"/>
      <c r="K50" s="25"/>
      <c r="L50" s="25"/>
      <c r="M50" s="25"/>
    </row>
    <row r="51" spans="1:13" ht="13.5" hidden="1" customHeight="1" x14ac:dyDescent="0.25">
      <c r="A51" s="119" t="s">
        <v>3</v>
      </c>
      <c r="B51" s="119"/>
      <c r="C51" s="119"/>
      <c r="D51" s="119"/>
      <c r="E51" s="35"/>
      <c r="F51" s="35"/>
      <c r="G51" s="36">
        <v>2022</v>
      </c>
    </row>
    <row r="52" spans="1:13" ht="15" customHeight="1" x14ac:dyDescent="0.25">
      <c r="A52" s="119"/>
      <c r="B52" s="119"/>
      <c r="C52" s="119"/>
      <c r="D52" s="119"/>
      <c r="E52" s="37"/>
      <c r="F52" s="38">
        <v>0</v>
      </c>
      <c r="G52" s="25" t="b">
        <v>0</v>
      </c>
    </row>
    <row r="53" spans="1:13" ht="15" customHeight="1" x14ac:dyDescent="0.25">
      <c r="A53" s="44"/>
      <c r="B53" s="44"/>
      <c r="C53" s="44"/>
      <c r="D53" s="44"/>
      <c r="E53" s="37"/>
      <c r="F53" s="37"/>
      <c r="G53" s="25"/>
    </row>
    <row r="54" spans="1:13" ht="36" customHeight="1" x14ac:dyDescent="0.25">
      <c r="A54" s="117" t="s">
        <v>2</v>
      </c>
      <c r="B54" s="117"/>
      <c r="C54" s="117" t="str">
        <f>G54&amp;CHAR(10)&amp;"......................................."&amp;CHAR(10)&amp;"rok, miesiąc, dzień"</f>
        <v>2023.03.27
.......................................
rok, miesiąc, dzień</v>
      </c>
      <c r="D54" s="117"/>
      <c r="E54" s="117" t="s">
        <v>1</v>
      </c>
      <c r="F54" s="118"/>
      <c r="G54" s="53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63" priority="6">
      <formula>$G12</formula>
    </cfRule>
  </conditionalFormatting>
  <conditionalFormatting sqref="E12:E49">
    <cfRule type="expression" dxfId="162" priority="5">
      <formula>AND($G$3,$E12=0)</formula>
    </cfRule>
  </conditionalFormatting>
  <conditionalFormatting sqref="F12:F49">
    <cfRule type="expression" dxfId="161" priority="4">
      <formula>AND($G$3,$F12=0)</formula>
    </cfRule>
  </conditionalFormatting>
  <conditionalFormatting sqref="F52">
    <cfRule type="expression" dxfId="160" priority="3">
      <formula>OR($G52=FALSE,AND($G$3,$F52=0))</formula>
    </cfRule>
  </conditionalFormatting>
  <conditionalFormatting sqref="E7">
    <cfRule type="expression" dxfId="159" priority="1">
      <formula>$G7&lt;2018</formula>
    </cfRule>
  </conditionalFormatting>
  <conditionalFormatting sqref="F7">
    <cfRule type="expression" dxfId="15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19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183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184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185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186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187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188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134725.29</v>
      </c>
      <c r="F12" s="10">
        <v>173483.31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134700.49</v>
      </c>
      <c r="F13" s="10">
        <v>172265.46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24.8</v>
      </c>
      <c r="F18" s="10">
        <v>1217.8499999999999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2002169.06</v>
      </c>
      <c r="F19" s="10">
        <v>2193599.66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80521.440000000002</v>
      </c>
      <c r="F20" s="10">
        <v>80521.440000000002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303275.15000000002</v>
      </c>
      <c r="F21" s="10">
        <v>322374.09000000003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57416.85</v>
      </c>
      <c r="F22" s="10">
        <v>62147.32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2207.46</v>
      </c>
      <c r="F23" s="10">
        <v>6527.76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1252837.05</v>
      </c>
      <c r="F24" s="10">
        <v>1378526.22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298563.09999999998</v>
      </c>
      <c r="F25" s="10">
        <v>332477.83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1886.51</v>
      </c>
      <c r="F26" s="10">
        <v>1892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5461.5</v>
      </c>
      <c r="F28" s="10">
        <v>9133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-1867443.77</v>
      </c>
      <c r="F30" s="10">
        <v>-2020116.35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391.42</v>
      </c>
      <c r="F31" s="10">
        <v>394.77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391.42</v>
      </c>
      <c r="F34" s="10">
        <v>394.77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-1867052.35</v>
      </c>
      <c r="F38" s="10">
        <v>-2019721.58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-1867052.35</v>
      </c>
      <c r="F46" s="10">
        <v>-2019721.58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192.4</v>
      </c>
      <c r="F48" s="10">
        <v>45.64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-1867244.75</v>
      </c>
      <c r="F49" s="10">
        <v>-2019767.22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42"/>
      <c r="B53" s="42"/>
      <c r="C53" s="42"/>
      <c r="D53" s="42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57" priority="6">
      <formula>$G12</formula>
    </cfRule>
  </conditionalFormatting>
  <conditionalFormatting sqref="E12:E49">
    <cfRule type="expression" dxfId="156" priority="5">
      <formula>AND($G$3,$E12=0)</formula>
    </cfRule>
  </conditionalFormatting>
  <conditionalFormatting sqref="F12:F49">
    <cfRule type="expression" dxfId="155" priority="4">
      <formula>AND($G$3,$F12=0)</formula>
    </cfRule>
  </conditionalFormatting>
  <conditionalFormatting sqref="F52">
    <cfRule type="expression" dxfId="154" priority="3">
      <formula>OR($G52=FALSE,AND($G$3,$F52=0))</formula>
    </cfRule>
  </conditionalFormatting>
  <conditionalFormatting sqref="E7">
    <cfRule type="expression" dxfId="153" priority="1">
      <formula>$G7&lt;2018</formula>
    </cfRule>
  </conditionalFormatting>
  <conditionalFormatting sqref="F7">
    <cfRule type="expression" dxfId="15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A22" workbookViewId="0">
      <selection activeCell="G22" sqref="G1:G104857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55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81</v>
      </c>
      <c r="B2" s="78"/>
      <c r="C2" s="78"/>
      <c r="D2" s="78"/>
      <c r="E2" s="78"/>
      <c r="F2" s="78"/>
      <c r="G2" s="5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54" t="b">
        <v>0</v>
      </c>
    </row>
    <row r="4" spans="1:13" ht="15.75" customHeight="1" x14ac:dyDescent="0.25">
      <c r="A4" s="66" t="s">
        <v>80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54" t="b">
        <v>1</v>
      </c>
      <c r="H4" s="2"/>
    </row>
    <row r="5" spans="1:13" ht="15" customHeight="1" x14ac:dyDescent="0.25">
      <c r="A5" s="66" t="s">
        <v>79</v>
      </c>
      <c r="B5" s="67"/>
      <c r="C5" s="87" t="str">
        <f>IF(G5,"sporządzony","sporządzone")</f>
        <v>sporządzony</v>
      </c>
      <c r="D5" s="86"/>
      <c r="E5" s="88"/>
      <c r="F5" s="89"/>
      <c r="G5" s="54" t="b">
        <v>1</v>
      </c>
    </row>
    <row r="6" spans="1:13" ht="15" customHeight="1" x14ac:dyDescent="0.25">
      <c r="A6" s="66" t="s">
        <v>78</v>
      </c>
      <c r="B6" s="67"/>
      <c r="C6" s="87" t="str">
        <f>CONCATENATE("na dzień ",G6)</f>
        <v>na dzień 31.12.2022</v>
      </c>
      <c r="D6" s="86"/>
      <c r="E6" s="88"/>
      <c r="F6" s="89"/>
      <c r="G6" s="54" t="s">
        <v>71</v>
      </c>
    </row>
    <row r="7" spans="1:13" ht="15" customHeight="1" x14ac:dyDescent="0.25">
      <c r="A7" s="62" t="s">
        <v>77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57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57">
        <v>2022</v>
      </c>
    </row>
    <row r="9" spans="1:13" ht="15" customHeight="1" x14ac:dyDescent="0.25">
      <c r="A9" s="62" t="s">
        <v>76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162375.42000000001</v>
      </c>
      <c r="F12" s="10">
        <v>191441.88</v>
      </c>
      <c r="G12" s="54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154565</v>
      </c>
      <c r="F13" s="10">
        <v>188347</v>
      </c>
      <c r="G13" s="54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54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54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54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54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7810.42</v>
      </c>
      <c r="F18" s="10">
        <v>3094.88</v>
      </c>
      <c r="G18" s="54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1890057.52</v>
      </c>
      <c r="F19" s="10">
        <v>2211928.04</v>
      </c>
      <c r="G19" s="54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7472.36</v>
      </c>
      <c r="F20" s="10">
        <v>7472.36</v>
      </c>
      <c r="G20" s="54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282751.73</v>
      </c>
      <c r="F21" s="10">
        <v>356233.42</v>
      </c>
      <c r="G21" s="54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39934.339999999997</v>
      </c>
      <c r="F22" s="10">
        <v>36682</v>
      </c>
      <c r="G22" s="54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13055.31</v>
      </c>
      <c r="F23" s="10">
        <v>3761.76</v>
      </c>
      <c r="G23" s="54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1235294.9099999999</v>
      </c>
      <c r="F24" s="10">
        <v>1465225.29</v>
      </c>
      <c r="G24" s="54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306051.78999999998</v>
      </c>
      <c r="F25" s="10">
        <v>337556.32</v>
      </c>
      <c r="G25" s="54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5497.08</v>
      </c>
      <c r="F26" s="10">
        <v>4996.8900000000003</v>
      </c>
      <c r="G26" s="54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54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0</v>
      </c>
      <c r="F28" s="10">
        <v>0</v>
      </c>
      <c r="G28" s="54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54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-1727682.1</v>
      </c>
      <c r="F30" s="10">
        <v>-2020486.16</v>
      </c>
      <c r="G30" s="54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443.95</v>
      </c>
      <c r="F31" s="10">
        <v>774.42</v>
      </c>
      <c r="G31" s="54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54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54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443.95</v>
      </c>
      <c r="F34" s="10">
        <v>774.42</v>
      </c>
      <c r="G34" s="54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1040</v>
      </c>
      <c r="F35" s="10">
        <v>175</v>
      </c>
      <c r="G35" s="54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54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1040</v>
      </c>
      <c r="F37" s="10">
        <v>175</v>
      </c>
      <c r="G37" s="54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-1728278.15</v>
      </c>
      <c r="F38" s="10">
        <v>-2019886.74</v>
      </c>
      <c r="G38" s="54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54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54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54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54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54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54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54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-1728278.15</v>
      </c>
      <c r="F46" s="10">
        <v>-2019886.74</v>
      </c>
      <c r="G46" s="54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54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0.85</v>
      </c>
      <c r="F48" s="10">
        <v>173</v>
      </c>
      <c r="G48" s="54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-1728279</v>
      </c>
      <c r="F49" s="10">
        <v>-2020059.74</v>
      </c>
      <c r="G49" s="54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54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8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54" t="b">
        <v>0</v>
      </c>
    </row>
    <row r="53" spans="1:13" ht="15" customHeight="1" x14ac:dyDescent="0.25">
      <c r="A53" s="17"/>
      <c r="B53" s="17"/>
      <c r="C53" s="17"/>
      <c r="D53" s="17"/>
      <c r="E53" s="3"/>
      <c r="F53" s="3"/>
      <c r="G53" s="54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54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7:D47"/>
    <mergeCell ref="A48:D48"/>
    <mergeCell ref="A49:D49"/>
    <mergeCell ref="A41:D41"/>
    <mergeCell ref="A42:D42"/>
    <mergeCell ref="A43:D43"/>
    <mergeCell ref="A44:D44"/>
    <mergeCell ref="A45:D45"/>
    <mergeCell ref="A46:D46"/>
    <mergeCell ref="A40:D40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23:D23"/>
    <mergeCell ref="A24:D24"/>
    <mergeCell ref="A25:D25"/>
    <mergeCell ref="A26:D26"/>
    <mergeCell ref="A27:D27"/>
    <mergeCell ref="E4:F6"/>
    <mergeCell ref="A15:D15"/>
    <mergeCell ref="A16:D16"/>
    <mergeCell ref="A17:D17"/>
    <mergeCell ref="A18:D18"/>
    <mergeCell ref="A20:D20"/>
    <mergeCell ref="A21:D21"/>
    <mergeCell ref="A22:D22"/>
    <mergeCell ref="C54:D5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28:D28"/>
    <mergeCell ref="A4:B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19:D19"/>
  </mergeCells>
  <conditionalFormatting sqref="A12:F49">
    <cfRule type="expression" dxfId="151" priority="6">
      <formula>$G12</formula>
    </cfRule>
  </conditionalFormatting>
  <conditionalFormatting sqref="E12:E49">
    <cfRule type="expression" dxfId="150" priority="5">
      <formula>AND($G$3,$E12=0)</formula>
    </cfRule>
  </conditionalFormatting>
  <conditionalFormatting sqref="F12:F49">
    <cfRule type="expression" dxfId="149" priority="4">
      <formula>AND($G$3,$F12=0)</formula>
    </cfRule>
  </conditionalFormatting>
  <conditionalFormatting sqref="F52">
    <cfRule type="expression" dxfId="148" priority="3">
      <formula>OR($G52=FALSE,AND($G$3,$F52=0))</formula>
    </cfRule>
  </conditionalFormatting>
  <conditionalFormatting sqref="E7">
    <cfRule type="expression" dxfId="147" priority="1">
      <formula>$G7&lt;2018</formula>
    </cfRule>
  </conditionalFormatting>
  <conditionalFormatting sqref="F7">
    <cfRule type="expression" dxfId="14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opLeftCell="E37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78" t="s">
        <v>119</v>
      </c>
      <c r="B2" s="78"/>
      <c r="C2" s="78"/>
      <c r="D2" s="78"/>
      <c r="E2" s="78"/>
      <c r="F2" s="78"/>
      <c r="G2" s="16" t="s">
        <v>55</v>
      </c>
      <c r="H2" s="2"/>
      <c r="I2" s="2"/>
      <c r="J2" s="2"/>
      <c r="K2" s="2"/>
      <c r="L2" s="2"/>
    </row>
    <row r="3" spans="1:13" ht="15.75" customHeight="1" x14ac:dyDescent="0.25">
      <c r="A3" s="79" t="s">
        <v>54</v>
      </c>
      <c r="B3" s="69"/>
      <c r="C3" s="83"/>
      <c r="D3" s="84"/>
      <c r="E3" s="79" t="s">
        <v>53</v>
      </c>
      <c r="F3" s="80"/>
      <c r="G3" s="2" t="b">
        <v>0</v>
      </c>
    </row>
    <row r="4" spans="1:13" ht="15.75" customHeight="1" x14ac:dyDescent="0.25">
      <c r="A4" s="66" t="s">
        <v>120</v>
      </c>
      <c r="B4" s="67"/>
      <c r="C4" s="85" t="str">
        <f>IF(G4,"Rachunek zysków i strat","Zestawienie zmian w funduszu jednostki")</f>
        <v>Rachunek zysków i strat</v>
      </c>
      <c r="D4" s="86"/>
      <c r="E4" s="88" t="s">
        <v>51</v>
      </c>
      <c r="F4" s="89"/>
      <c r="G4" s="2" t="b">
        <v>1</v>
      </c>
      <c r="H4" s="2"/>
    </row>
    <row r="5" spans="1:13" ht="15" customHeight="1" x14ac:dyDescent="0.25">
      <c r="A5" s="66" t="s">
        <v>121</v>
      </c>
      <c r="B5" s="67"/>
      <c r="C5" s="87" t="str">
        <f>IF(G5,"sporządzony","sporządzone")</f>
        <v>sporządzony</v>
      </c>
      <c r="D5" s="86"/>
      <c r="E5" s="88"/>
      <c r="F5" s="89"/>
      <c r="G5" s="2" t="b">
        <v>1</v>
      </c>
    </row>
    <row r="6" spans="1:13" ht="15" customHeight="1" x14ac:dyDescent="0.25">
      <c r="A6" s="66" t="s">
        <v>122</v>
      </c>
      <c r="B6" s="67"/>
      <c r="C6" s="87" t="str">
        <f>CONCATENATE("na dzień ",G6)</f>
        <v>na dzień 31.12.2022</v>
      </c>
      <c r="D6" s="86"/>
      <c r="E6" s="88"/>
      <c r="F6" s="89"/>
      <c r="G6" s="2" t="s">
        <v>71</v>
      </c>
    </row>
    <row r="7" spans="1:13" ht="15" customHeight="1" x14ac:dyDescent="0.25">
      <c r="A7" s="62" t="s">
        <v>123</v>
      </c>
      <c r="B7" s="63"/>
      <c r="C7" s="87" t="str">
        <f>IF(G4,"Wariant porównawczy","")</f>
        <v>Wariant porównawczy</v>
      </c>
      <c r="D7" s="86"/>
      <c r="E7" s="15" t="s">
        <v>44</v>
      </c>
      <c r="F7" s="14"/>
      <c r="G7" s="13">
        <v>2022</v>
      </c>
    </row>
    <row r="8" spans="1:13" ht="15" customHeight="1" x14ac:dyDescent="0.25">
      <c r="A8" s="68" t="s">
        <v>47</v>
      </c>
      <c r="B8" s="69"/>
      <c r="C8" s="87"/>
      <c r="D8" s="86"/>
      <c r="E8" s="81" t="str">
        <f>IF(G8&gt;=2018,"","wysłać bez pisma przewodniego")</f>
        <v/>
      </c>
      <c r="F8" s="82"/>
      <c r="G8" s="13">
        <v>2022</v>
      </c>
    </row>
    <row r="9" spans="1:13" ht="15" customHeight="1" x14ac:dyDescent="0.25">
      <c r="A9" s="62" t="s">
        <v>124</v>
      </c>
      <c r="B9" s="63"/>
      <c r="C9" s="76" t="s">
        <v>45</v>
      </c>
      <c r="D9" s="77"/>
      <c r="E9" s="64" t="s">
        <v>44</v>
      </c>
      <c r="F9" s="65"/>
    </row>
    <row r="10" spans="1:13" ht="15" customHeight="1" x14ac:dyDescent="0.25"/>
    <row r="11" spans="1:13" ht="25.5" customHeight="1" x14ac:dyDescent="0.25">
      <c r="A11" s="70"/>
      <c r="B11" s="71"/>
      <c r="C11" s="71"/>
      <c r="D11" s="71"/>
      <c r="E11" s="12" t="s">
        <v>43</v>
      </c>
      <c r="F11" s="11" t="s">
        <v>42</v>
      </c>
    </row>
    <row r="12" spans="1:13" ht="15" customHeight="1" x14ac:dyDescent="0.25">
      <c r="A12" s="72" t="s">
        <v>41</v>
      </c>
      <c r="B12" s="73"/>
      <c r="C12" s="73"/>
      <c r="D12" s="74"/>
      <c r="E12" s="10">
        <v>167591.20000000001</v>
      </c>
      <c r="F12" s="10">
        <v>198962.01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72" t="s">
        <v>40</v>
      </c>
      <c r="B13" s="73"/>
      <c r="C13" s="73"/>
      <c r="D13" s="74"/>
      <c r="E13" s="10">
        <v>167591.20000000001</v>
      </c>
      <c r="F13" s="10">
        <v>197874.4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72" t="s">
        <v>39</v>
      </c>
      <c r="B14" s="73"/>
      <c r="C14" s="73"/>
      <c r="D14" s="74"/>
      <c r="E14" s="10">
        <v>0</v>
      </c>
      <c r="F14" s="10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72" t="s">
        <v>38</v>
      </c>
      <c r="B15" s="73"/>
      <c r="C15" s="73"/>
      <c r="D15" s="74"/>
      <c r="E15" s="10">
        <v>0</v>
      </c>
      <c r="F15" s="10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72" t="s">
        <v>37</v>
      </c>
      <c r="B16" s="73"/>
      <c r="C16" s="73"/>
      <c r="D16" s="74"/>
      <c r="E16" s="10">
        <v>0</v>
      </c>
      <c r="F16" s="10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72" t="s">
        <v>36</v>
      </c>
      <c r="B17" s="73"/>
      <c r="C17" s="73"/>
      <c r="D17" s="74"/>
      <c r="E17" s="10">
        <v>0</v>
      </c>
      <c r="F17" s="10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72" t="s">
        <v>35</v>
      </c>
      <c r="B18" s="73"/>
      <c r="C18" s="73"/>
      <c r="D18" s="74"/>
      <c r="E18" s="10">
        <v>0</v>
      </c>
      <c r="F18" s="10">
        <v>1087.6099999999999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72" t="s">
        <v>34</v>
      </c>
      <c r="B19" s="73"/>
      <c r="C19" s="73"/>
      <c r="D19" s="74"/>
      <c r="E19" s="10">
        <v>2379169.2599999998</v>
      </c>
      <c r="F19" s="10">
        <v>2489588.52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72" t="s">
        <v>33</v>
      </c>
      <c r="B20" s="73"/>
      <c r="C20" s="73"/>
      <c r="D20" s="74"/>
      <c r="E20" s="10">
        <v>52447.64</v>
      </c>
      <c r="F20" s="10">
        <v>52447.64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72" t="s">
        <v>32</v>
      </c>
      <c r="B21" s="73"/>
      <c r="C21" s="73"/>
      <c r="D21" s="74"/>
      <c r="E21" s="10">
        <v>295686.51</v>
      </c>
      <c r="F21" s="10">
        <v>328255.77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72" t="s">
        <v>31</v>
      </c>
      <c r="B22" s="73"/>
      <c r="C22" s="73"/>
      <c r="D22" s="74"/>
      <c r="E22" s="10">
        <v>61979.92</v>
      </c>
      <c r="F22" s="10">
        <v>80502.22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72" t="s">
        <v>30</v>
      </c>
      <c r="B23" s="73"/>
      <c r="C23" s="73"/>
      <c r="D23" s="74"/>
      <c r="E23" s="10">
        <v>4615.2</v>
      </c>
      <c r="F23" s="10">
        <v>12760.32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72" t="s">
        <v>29</v>
      </c>
      <c r="B24" s="73"/>
      <c r="C24" s="73"/>
      <c r="D24" s="74"/>
      <c r="E24" s="10">
        <v>1607157.38</v>
      </c>
      <c r="F24" s="10">
        <v>1635392.07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72" t="s">
        <v>28</v>
      </c>
      <c r="B25" s="73"/>
      <c r="C25" s="73"/>
      <c r="D25" s="74"/>
      <c r="E25" s="10">
        <v>354052.99</v>
      </c>
      <c r="F25" s="10">
        <v>374657.9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72" t="s">
        <v>27</v>
      </c>
      <c r="B26" s="73"/>
      <c r="C26" s="73"/>
      <c r="D26" s="74"/>
      <c r="E26" s="10">
        <v>2299.62</v>
      </c>
      <c r="F26" s="10">
        <v>2795.8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72" t="s">
        <v>26</v>
      </c>
      <c r="B27" s="73"/>
      <c r="C27" s="73"/>
      <c r="D27" s="74"/>
      <c r="E27" s="10">
        <v>0</v>
      </c>
      <c r="F27" s="10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72" t="s">
        <v>25</v>
      </c>
      <c r="B28" s="73"/>
      <c r="C28" s="73"/>
      <c r="D28" s="74"/>
      <c r="E28" s="10">
        <v>930</v>
      </c>
      <c r="F28" s="10">
        <v>2776.8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72" t="s">
        <v>24</v>
      </c>
      <c r="B29" s="73"/>
      <c r="C29" s="73"/>
      <c r="D29" s="74"/>
      <c r="E29" s="10">
        <v>0</v>
      </c>
      <c r="F29" s="10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72" t="s">
        <v>23</v>
      </c>
      <c r="B30" s="73"/>
      <c r="C30" s="73"/>
      <c r="D30" s="74"/>
      <c r="E30" s="10">
        <v>-2211578.06</v>
      </c>
      <c r="F30" s="10">
        <v>-2290626.5099999998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72" t="s">
        <v>22</v>
      </c>
      <c r="B31" s="73"/>
      <c r="C31" s="73"/>
      <c r="D31" s="74"/>
      <c r="E31" s="10">
        <v>408.72</v>
      </c>
      <c r="F31" s="10">
        <v>436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72" t="s">
        <v>21</v>
      </c>
      <c r="B32" s="73"/>
      <c r="C32" s="73"/>
      <c r="D32" s="74"/>
      <c r="E32" s="10">
        <v>0</v>
      </c>
      <c r="F32" s="10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72" t="s">
        <v>20</v>
      </c>
      <c r="B33" s="73"/>
      <c r="C33" s="73"/>
      <c r="D33" s="74"/>
      <c r="E33" s="10">
        <v>0</v>
      </c>
      <c r="F33" s="10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72" t="s">
        <v>19</v>
      </c>
      <c r="B34" s="73"/>
      <c r="C34" s="73"/>
      <c r="D34" s="74"/>
      <c r="E34" s="10">
        <v>408.72</v>
      </c>
      <c r="F34" s="10">
        <v>436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72" t="s">
        <v>18</v>
      </c>
      <c r="B35" s="73"/>
      <c r="C35" s="73"/>
      <c r="D35" s="74"/>
      <c r="E35" s="10">
        <v>0</v>
      </c>
      <c r="F35" s="10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72" t="s">
        <v>17</v>
      </c>
      <c r="B36" s="73"/>
      <c r="C36" s="73"/>
      <c r="D36" s="74"/>
      <c r="E36" s="10">
        <v>0</v>
      </c>
      <c r="F36" s="10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72" t="s">
        <v>16</v>
      </c>
      <c r="B37" s="73"/>
      <c r="C37" s="73"/>
      <c r="D37" s="74"/>
      <c r="E37" s="10">
        <v>0</v>
      </c>
      <c r="F37" s="10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72" t="s">
        <v>15</v>
      </c>
      <c r="B38" s="73"/>
      <c r="C38" s="73"/>
      <c r="D38" s="74"/>
      <c r="E38" s="10">
        <v>-2211169.34</v>
      </c>
      <c r="F38" s="10">
        <v>-2290190.5099999998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72" t="s">
        <v>14</v>
      </c>
      <c r="B39" s="73"/>
      <c r="C39" s="73"/>
      <c r="D39" s="74"/>
      <c r="E39" s="10">
        <v>0</v>
      </c>
      <c r="F39" s="10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2" t="s">
        <v>13</v>
      </c>
      <c r="B40" s="73"/>
      <c r="C40" s="73"/>
      <c r="D40" s="74"/>
      <c r="E40" s="10">
        <v>0</v>
      </c>
      <c r="F40" s="10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72" t="s">
        <v>12</v>
      </c>
      <c r="B41" s="73"/>
      <c r="C41" s="73"/>
      <c r="D41" s="74"/>
      <c r="E41" s="10">
        <v>0</v>
      </c>
      <c r="F41" s="10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72" t="s">
        <v>11</v>
      </c>
      <c r="B42" s="73"/>
      <c r="C42" s="73"/>
      <c r="D42" s="74"/>
      <c r="E42" s="10">
        <v>0</v>
      </c>
      <c r="F42" s="10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72" t="s">
        <v>10</v>
      </c>
      <c r="B43" s="73"/>
      <c r="C43" s="73"/>
      <c r="D43" s="74"/>
      <c r="E43" s="10">
        <v>0</v>
      </c>
      <c r="F43" s="10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72" t="s">
        <v>9</v>
      </c>
      <c r="B44" s="73"/>
      <c r="C44" s="73"/>
      <c r="D44" s="74"/>
      <c r="E44" s="10">
        <v>0</v>
      </c>
      <c r="F44" s="10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72" t="s">
        <v>8</v>
      </c>
      <c r="B45" s="73"/>
      <c r="C45" s="73"/>
      <c r="D45" s="74"/>
      <c r="E45" s="10">
        <v>0</v>
      </c>
      <c r="F45" s="10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72" t="s">
        <v>7</v>
      </c>
      <c r="B46" s="73"/>
      <c r="C46" s="73"/>
      <c r="D46" s="74"/>
      <c r="E46" s="10">
        <v>-2211169.34</v>
      </c>
      <c r="F46" s="10">
        <v>-2290190.5099999998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72" t="s">
        <v>6</v>
      </c>
      <c r="B47" s="73"/>
      <c r="C47" s="73"/>
      <c r="D47" s="74"/>
      <c r="E47" s="10">
        <v>0</v>
      </c>
      <c r="F47" s="10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72" t="s">
        <v>5</v>
      </c>
      <c r="B48" s="73"/>
      <c r="C48" s="73"/>
      <c r="D48" s="74"/>
      <c r="E48" s="10">
        <v>3.13</v>
      </c>
      <c r="F48" s="10">
        <v>5.64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72" t="s">
        <v>4</v>
      </c>
      <c r="B49" s="73"/>
      <c r="C49" s="73"/>
      <c r="D49" s="74"/>
      <c r="E49" s="10">
        <v>-2211172.4700000002</v>
      </c>
      <c r="F49" s="10">
        <v>-2290196.15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9"/>
      <c r="B50" s="9"/>
      <c r="C50" s="9"/>
      <c r="D50" s="9"/>
      <c r="E50" s="8"/>
      <c r="F50" s="7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75" t="s">
        <v>3</v>
      </c>
      <c r="B51" s="75"/>
      <c r="C51" s="75"/>
      <c r="D51" s="75"/>
      <c r="E51" s="6"/>
      <c r="F51" s="6"/>
      <c r="G51" s="5">
        <v>2022</v>
      </c>
    </row>
    <row r="52" spans="1:13" ht="15" customHeight="1" x14ac:dyDescent="0.25">
      <c r="A52" s="75"/>
      <c r="B52" s="75"/>
      <c r="C52" s="75"/>
      <c r="D52" s="75"/>
      <c r="E52" s="3"/>
      <c r="F52" s="4">
        <v>0</v>
      </c>
      <c r="G52" s="2" t="b">
        <v>0</v>
      </c>
    </row>
    <row r="53" spans="1:13" ht="15" customHeight="1" x14ac:dyDescent="0.25">
      <c r="A53" s="21"/>
      <c r="B53" s="21"/>
      <c r="C53" s="21"/>
      <c r="D53" s="21"/>
      <c r="E53" s="3"/>
      <c r="F53" s="3"/>
      <c r="G53" s="2"/>
    </row>
    <row r="54" spans="1:13" ht="36" customHeight="1" x14ac:dyDescent="0.25">
      <c r="A54" s="60" t="s">
        <v>2</v>
      </c>
      <c r="B54" s="60"/>
      <c r="C54" s="60" t="str">
        <f>G54&amp;CHAR(10)&amp;"......................................."&amp;CHAR(10)&amp;"rok, miesiąc, dzień"</f>
        <v>2023.03.27
.......................................
rok, miesiąc, dzień</v>
      </c>
      <c r="D54" s="60"/>
      <c r="E54" s="60" t="s">
        <v>1</v>
      </c>
      <c r="F54" s="61"/>
      <c r="G54" s="2" t="s">
        <v>118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54:F54"/>
    <mergeCell ref="A37:D37"/>
    <mergeCell ref="A51:D51"/>
    <mergeCell ref="A52:D52"/>
    <mergeCell ref="A54:B54"/>
    <mergeCell ref="C54:D54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36:D36"/>
    <mergeCell ref="A21:D21"/>
    <mergeCell ref="A22:D22"/>
    <mergeCell ref="A23:D23"/>
    <mergeCell ref="A24:D24"/>
    <mergeCell ref="A31:D31"/>
    <mergeCell ref="A32:D32"/>
    <mergeCell ref="A33:D33"/>
    <mergeCell ref="A34:D34"/>
    <mergeCell ref="A35:D35"/>
    <mergeCell ref="A26:D26"/>
    <mergeCell ref="A27:D27"/>
    <mergeCell ref="A28:D28"/>
    <mergeCell ref="A29:D29"/>
    <mergeCell ref="A30:D30"/>
    <mergeCell ref="A25:D25"/>
    <mergeCell ref="A19:D19"/>
    <mergeCell ref="A20:D20"/>
    <mergeCell ref="A13:D13"/>
    <mergeCell ref="A16:D16"/>
    <mergeCell ref="A17:D17"/>
    <mergeCell ref="A18:D18"/>
    <mergeCell ref="A14:D14"/>
    <mergeCell ref="A15:D15"/>
    <mergeCell ref="E9:F9"/>
    <mergeCell ref="A11:D11"/>
    <mergeCell ref="A12:D12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49">
    <cfRule type="expression" dxfId="145" priority="6">
      <formula>$G12</formula>
    </cfRule>
  </conditionalFormatting>
  <conditionalFormatting sqref="E12:E49">
    <cfRule type="expression" dxfId="144" priority="5">
      <formula>AND($G$3,$E12=0)</formula>
    </cfRule>
  </conditionalFormatting>
  <conditionalFormatting sqref="F12:F49">
    <cfRule type="expression" dxfId="143" priority="4">
      <formula>AND($G$3,$F12=0)</formula>
    </cfRule>
  </conditionalFormatting>
  <conditionalFormatting sqref="F52">
    <cfRule type="expression" dxfId="142" priority="3">
      <formula>OR($G52=FALSE,AND($G$3,$F52=0))</formula>
    </cfRule>
  </conditionalFormatting>
  <conditionalFormatting sqref="E7">
    <cfRule type="expression" dxfId="141" priority="1">
      <formula>$G7&lt;2018</formula>
    </cfRule>
  </conditionalFormatting>
  <conditionalFormatting sqref="F7">
    <cfRule type="expression" dxfId="14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33</vt:i4>
      </vt:variant>
    </vt:vector>
  </HeadingPairs>
  <TitlesOfParts>
    <vt:vector size="33" baseType="lpstr">
      <vt:lpstr>Arkusz1</vt:lpstr>
      <vt:lpstr>P163</vt:lpstr>
      <vt:lpstr>P164</vt:lpstr>
      <vt:lpstr>P165</vt:lpstr>
      <vt:lpstr>P167</vt:lpstr>
      <vt:lpstr>P169</vt:lpstr>
      <vt:lpstr>P171</vt:lpstr>
      <vt:lpstr>P173</vt:lpstr>
      <vt:lpstr>P174</vt:lpstr>
      <vt:lpstr>P183</vt:lpstr>
      <vt:lpstr>P184</vt:lpstr>
      <vt:lpstr>P185</vt:lpstr>
      <vt:lpstr>P186</vt:lpstr>
      <vt:lpstr>P217</vt:lpstr>
      <vt:lpstr>S30</vt:lpstr>
      <vt:lpstr>S50</vt:lpstr>
      <vt:lpstr>SP73</vt:lpstr>
      <vt:lpstr>S127</vt:lpstr>
      <vt:lpstr>S258</vt:lpstr>
      <vt:lpstr>S354</vt:lpstr>
      <vt:lpstr>S395</vt:lpstr>
      <vt:lpstr>8L</vt:lpstr>
      <vt:lpstr>76L</vt:lpstr>
      <vt:lpstr>ZS11</vt:lpstr>
      <vt:lpstr>ZS14</vt:lpstr>
      <vt:lpstr>ZS33</vt:lpstr>
      <vt:lpstr>ZS40</vt:lpstr>
      <vt:lpstr>ZS73</vt:lpstr>
      <vt:lpstr>PPP5</vt:lpstr>
      <vt:lpstr>OJ7</vt:lpstr>
      <vt:lpstr>POZ_DZ</vt:lpstr>
      <vt:lpstr>dbfo</vt:lpstr>
      <vt:lpstr>ZBIORCZO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2023-04-24T10:25:44Z</dcterms:modified>
</cp:coreProperties>
</file>