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" windowHeight="0" tabRatio="748" firstSheet="8" activeTab="22"/>
  </bookViews>
  <sheets>
    <sheet name="Arkusz1" sheetId="1" r:id="rId1"/>
    <sheet name="P163" sheetId="5" r:id="rId2"/>
    <sheet name="P164" sheetId="23" r:id="rId3"/>
    <sheet name="P165" sheetId="30" r:id="rId4"/>
    <sheet name="P173" sheetId="6" r:id="rId5"/>
    <sheet name="P167" sheetId="2" r:id="rId6"/>
    <sheet name="P169" sheetId="31" r:id="rId7"/>
    <sheet name="P171" sheetId="22" r:id="rId8"/>
    <sheet name="P174" sheetId="12" r:id="rId9"/>
    <sheet name="P183" sheetId="3" r:id="rId10"/>
    <sheet name="P184" sheetId="4" r:id="rId11"/>
    <sheet name="P185" sheetId="32" r:id="rId12"/>
    <sheet name="P186" sheetId="7" r:id="rId13"/>
    <sheet name="P217" sheetId="14" r:id="rId14"/>
    <sheet name="S30" sheetId="9" r:id="rId15"/>
    <sheet name="S50" sheetId="10" r:id="rId16"/>
    <sheet name="SP73" sheetId="15" r:id="rId17"/>
    <sheet name="S127" sheetId="21" r:id="rId18"/>
    <sheet name="S258" sheetId="29" r:id="rId19"/>
    <sheet name="S354" sheetId="24" r:id="rId20"/>
    <sheet name="S395" sheetId="25" r:id="rId21"/>
    <sheet name="8L" sheetId="8" r:id="rId22"/>
    <sheet name="76L" sheetId="26" r:id="rId23"/>
    <sheet name="ZS11" sheetId="17" r:id="rId24"/>
    <sheet name="ZS14" sheetId="13" r:id="rId25"/>
    <sheet name="ZS33" sheetId="19" r:id="rId26"/>
    <sheet name="ZS40" sheetId="11" r:id="rId27"/>
    <sheet name="ZS73" sheetId="20" r:id="rId28"/>
    <sheet name="PPP5" sheetId="16" r:id="rId29"/>
    <sheet name="OJ7" sheetId="27" r:id="rId30"/>
    <sheet name="dbfo" sheetId="37" r:id="rId31"/>
    <sheet name="zbiorczo" sheetId="38" r:id="rId32"/>
  </sheets>
  <calcPr calcId="162913" calcMode="manual"/>
</workbook>
</file>

<file path=xl/calcChain.xml><?xml version="1.0" encoding="utf-8"?>
<calcChain xmlns="http://schemas.openxmlformats.org/spreadsheetml/2006/main">
  <c r="F19" i="38" l="1"/>
  <c r="J13" i="38" l="1"/>
  <c r="L13" i="38" s="1"/>
  <c r="J14" i="38"/>
  <c r="L14" i="38" s="1"/>
  <c r="J15" i="38"/>
  <c r="L15" i="38" s="1"/>
  <c r="J16" i="38"/>
  <c r="L16" i="38" s="1"/>
  <c r="J17" i="38"/>
  <c r="L17" i="38" s="1"/>
  <c r="J18" i="38"/>
  <c r="L18" i="38" s="1"/>
  <c r="J19" i="38"/>
  <c r="L19" i="38" s="1"/>
  <c r="J20" i="38"/>
  <c r="L20" i="38" s="1"/>
  <c r="J21" i="38"/>
  <c r="L21" i="38" s="1"/>
  <c r="J22" i="38"/>
  <c r="L22" i="38" s="1"/>
  <c r="J23" i="38"/>
  <c r="L23" i="38" s="1"/>
  <c r="J24" i="38"/>
  <c r="L24" i="38" s="1"/>
  <c r="J25" i="38"/>
  <c r="L25" i="38" s="1"/>
  <c r="J26" i="38"/>
  <c r="L26" i="38" s="1"/>
  <c r="J27" i="38"/>
  <c r="L27" i="38" s="1"/>
  <c r="J28" i="38"/>
  <c r="L28" i="38" s="1"/>
  <c r="J29" i="38"/>
  <c r="L29" i="38" s="1"/>
  <c r="J30" i="38"/>
  <c r="L30" i="38" s="1"/>
  <c r="J31" i="38"/>
  <c r="L31" i="38" s="1"/>
  <c r="J32" i="38"/>
  <c r="L32" i="38" s="1"/>
  <c r="J33" i="38"/>
  <c r="L33" i="38" s="1"/>
  <c r="J34" i="38"/>
  <c r="L34" i="38" s="1"/>
  <c r="J35" i="38"/>
  <c r="L35" i="38" s="1"/>
  <c r="J36" i="38"/>
  <c r="L36" i="38" s="1"/>
  <c r="J37" i="38"/>
  <c r="L37" i="38" s="1"/>
  <c r="J38" i="38"/>
  <c r="L38" i="38" s="1"/>
  <c r="J39" i="38"/>
  <c r="L39" i="38" s="1"/>
  <c r="I13" i="38"/>
  <c r="K13" i="38" s="1"/>
  <c r="I14" i="38"/>
  <c r="K14" i="38" s="1"/>
  <c r="I15" i="38"/>
  <c r="K15" i="38" s="1"/>
  <c r="I16" i="38"/>
  <c r="K16" i="38" s="1"/>
  <c r="I17" i="38"/>
  <c r="K17" i="38" s="1"/>
  <c r="I18" i="38"/>
  <c r="K18" i="38" s="1"/>
  <c r="I19" i="38"/>
  <c r="K19" i="38" s="1"/>
  <c r="I20" i="38"/>
  <c r="K20" i="38" s="1"/>
  <c r="I21" i="38"/>
  <c r="K21" i="38" s="1"/>
  <c r="I22" i="38"/>
  <c r="K22" i="38" s="1"/>
  <c r="I23" i="38"/>
  <c r="K23" i="38" s="1"/>
  <c r="I24" i="38"/>
  <c r="K24" i="38" s="1"/>
  <c r="I25" i="38"/>
  <c r="K25" i="38" s="1"/>
  <c r="I26" i="38"/>
  <c r="K26" i="38" s="1"/>
  <c r="I27" i="38"/>
  <c r="K27" i="38" s="1"/>
  <c r="I28" i="38"/>
  <c r="K28" i="38" s="1"/>
  <c r="I29" i="38"/>
  <c r="K29" i="38" s="1"/>
  <c r="I30" i="38"/>
  <c r="K30" i="38" s="1"/>
  <c r="I31" i="38"/>
  <c r="K31" i="38" s="1"/>
  <c r="I32" i="38"/>
  <c r="K32" i="38" s="1"/>
  <c r="I33" i="38"/>
  <c r="K33" i="38" s="1"/>
  <c r="I34" i="38"/>
  <c r="K34" i="38" s="1"/>
  <c r="I35" i="38"/>
  <c r="K35" i="38" s="1"/>
  <c r="I36" i="38"/>
  <c r="K36" i="38" s="1"/>
  <c r="I37" i="38"/>
  <c r="K37" i="38" s="1"/>
  <c r="I38" i="38"/>
  <c r="K38" i="38" s="1"/>
  <c r="I39" i="38"/>
  <c r="K39" i="38" s="1"/>
  <c r="J12" i="38"/>
  <c r="L12" i="38" s="1"/>
  <c r="I12" i="38"/>
  <c r="K12" i="38" s="1"/>
  <c r="C44" i="38"/>
  <c r="C7" i="38"/>
  <c r="C6" i="38"/>
  <c r="C5" i="38"/>
  <c r="C4" i="38"/>
  <c r="C44" i="37" l="1"/>
  <c r="C44" i="32" l="1"/>
  <c r="E8" i="32"/>
  <c r="C7" i="32"/>
  <c r="C6" i="32"/>
  <c r="C5" i="32"/>
  <c r="C4" i="32"/>
  <c r="C44" i="31" l="1"/>
  <c r="E8" i="31"/>
  <c r="C7" i="31"/>
  <c r="C6" i="31"/>
  <c r="C5" i="31"/>
  <c r="C4" i="31"/>
  <c r="C44" i="30" l="1"/>
  <c r="E8" i="30"/>
  <c r="C7" i="30"/>
  <c r="C6" i="30"/>
  <c r="C5" i="30"/>
  <c r="C4" i="30"/>
  <c r="E8" i="15" l="1"/>
  <c r="C7" i="15"/>
  <c r="C6" i="15"/>
  <c r="C5" i="15"/>
  <c r="C4" i="15"/>
  <c r="C44" i="29" l="1"/>
  <c r="E8" i="29"/>
  <c r="C7" i="29"/>
  <c r="C6" i="29"/>
  <c r="C5" i="29"/>
  <c r="C4" i="29"/>
  <c r="C44" i="27" l="1"/>
  <c r="E8" i="27"/>
  <c r="C7" i="27"/>
  <c r="C6" i="27"/>
  <c r="C5" i="27"/>
  <c r="C4" i="27"/>
  <c r="C44" i="26"/>
  <c r="E8" i="26"/>
  <c r="C7" i="26"/>
  <c r="C6" i="26"/>
  <c r="C5" i="26"/>
  <c r="C4" i="26"/>
  <c r="C44" i="25"/>
  <c r="E8" i="25"/>
  <c r="C7" i="25"/>
  <c r="C6" i="25"/>
  <c r="C5" i="25"/>
  <c r="C4" i="25"/>
  <c r="C4" i="8" l="1"/>
  <c r="C5" i="8"/>
  <c r="C6" i="8"/>
  <c r="C7" i="8"/>
  <c r="E8" i="8"/>
  <c r="C44" i="8"/>
  <c r="C44" i="24" l="1"/>
  <c r="E8" i="24"/>
  <c r="C7" i="24"/>
  <c r="C6" i="24"/>
  <c r="C5" i="24"/>
  <c r="C4" i="24"/>
  <c r="C44" i="23" l="1"/>
  <c r="E8" i="23"/>
  <c r="C7" i="23"/>
  <c r="C6" i="23"/>
  <c r="C5" i="23"/>
  <c r="C4" i="23"/>
  <c r="C44" i="22" l="1"/>
  <c r="E8" i="22"/>
  <c r="C7" i="22"/>
  <c r="C6" i="22"/>
  <c r="C5" i="22"/>
  <c r="C4" i="22"/>
  <c r="C44" i="21" l="1"/>
  <c r="E8" i="21"/>
  <c r="C7" i="21"/>
  <c r="C6" i="21"/>
  <c r="C5" i="21"/>
  <c r="C4" i="21"/>
  <c r="C44" i="20" l="1"/>
  <c r="E8" i="20"/>
  <c r="C7" i="20"/>
  <c r="C6" i="20"/>
  <c r="C5" i="20"/>
  <c r="C4" i="20"/>
  <c r="C44" i="19" l="1"/>
  <c r="E8" i="19"/>
  <c r="C7" i="19"/>
  <c r="C6" i="19"/>
  <c r="C5" i="19"/>
  <c r="C4" i="19"/>
  <c r="C44" i="17" l="1"/>
  <c r="E8" i="17"/>
  <c r="C7" i="17"/>
  <c r="C6" i="17"/>
  <c r="C5" i="17"/>
  <c r="C4" i="17"/>
  <c r="E8" i="16" l="1"/>
  <c r="C7" i="16"/>
  <c r="C6" i="16"/>
  <c r="C5" i="16"/>
  <c r="C4" i="16"/>
  <c r="E8" i="14" l="1"/>
  <c r="C7" i="14"/>
  <c r="C6" i="14"/>
  <c r="C5" i="14"/>
  <c r="C4" i="14"/>
  <c r="C44" i="13" l="1"/>
  <c r="E8" i="13"/>
  <c r="C7" i="13"/>
  <c r="C6" i="13"/>
  <c r="C5" i="13"/>
  <c r="C4" i="13"/>
  <c r="C44" i="12" l="1"/>
  <c r="E8" i="12"/>
  <c r="C7" i="12"/>
  <c r="C6" i="12"/>
  <c r="C5" i="12"/>
  <c r="C4" i="12"/>
  <c r="C4" i="11" l="1"/>
  <c r="C5" i="11"/>
  <c r="C6" i="11"/>
  <c r="C7" i="11"/>
  <c r="E8" i="11"/>
  <c r="C44" i="11"/>
  <c r="C4" i="10" l="1"/>
  <c r="C5" i="10"/>
  <c r="C6" i="10"/>
  <c r="C7" i="10"/>
  <c r="E8" i="10"/>
  <c r="C44" i="10"/>
  <c r="C44" i="9" l="1"/>
  <c r="E8" i="9"/>
  <c r="C7" i="9"/>
  <c r="C6" i="9"/>
  <c r="C5" i="9"/>
  <c r="C4" i="9"/>
  <c r="C4" i="7" l="1"/>
  <c r="C5" i="7"/>
  <c r="C6" i="7"/>
  <c r="C7" i="7"/>
  <c r="E8" i="7"/>
  <c r="C44" i="7"/>
  <c r="C4" i="6" l="1"/>
  <c r="C5" i="6"/>
  <c r="C6" i="6"/>
  <c r="C7" i="6"/>
  <c r="E8" i="6"/>
  <c r="C44" i="6"/>
  <c r="C4" i="5" l="1"/>
  <c r="C5" i="5"/>
  <c r="C6" i="5"/>
  <c r="C7" i="5"/>
  <c r="E8" i="5"/>
  <c r="C44" i="5"/>
  <c r="C4" i="4" l="1"/>
  <c r="C5" i="4"/>
  <c r="C6" i="4"/>
  <c r="C7" i="4"/>
  <c r="E8" i="4"/>
  <c r="C44" i="4"/>
  <c r="C4" i="3" l="1"/>
  <c r="C5" i="3"/>
  <c r="C6" i="3"/>
  <c r="C7" i="3"/>
  <c r="E8" i="3"/>
  <c r="C44" i="3"/>
  <c r="C4" i="2" l="1"/>
  <c r="C5" i="2"/>
  <c r="C6" i="2"/>
  <c r="C7" i="2"/>
  <c r="E8" i="2"/>
  <c r="C44" i="2"/>
</calcChain>
</file>

<file path=xl/sharedStrings.xml><?xml version="1.0" encoding="utf-8"?>
<sst xmlns="http://schemas.openxmlformats.org/spreadsheetml/2006/main" count="1524" uniqueCount="227">
  <si>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</si>
  <si>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</si>
  <si>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</si>
  <si>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</si>
  <si>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IV. Fundusz (II+,-III)</t>
  </si>
  <si>
    <t>3. Nadwyżka środków obrotowych</t>
  </si>
  <si>
    <t>2. Strata netto (-)</t>
  </si>
  <si>
    <t>1. Zysk netto (+)</t>
  </si>
  <si>
    <t>III. Wynik finansowy netto za rok bieżący (+,-)</t>
  </si>
  <si>
    <t>II. Fundusz jednostki na koniec okresu (BZ)</t>
  </si>
  <si>
    <t>2.9. Inne zmniejszenia</t>
  </si>
  <si>
    <t>2.8. Aktywa przekazane w ramach centralnego zaopatrzenia</t>
  </si>
  <si>
    <t>2.7. Pasywa przejęte od zlikwidowanych lub połączonych jednostek</t>
  </si>
  <si>
    <t>2.6. Wartość sprzedanych i nieodpłatnie przekazanych środków trwałych i środków trwałych w budowie oraz wartości niematerialnych i prawnych</t>
  </si>
  <si>
    <t>2.5. Aktualizacja środków trwałych</t>
  </si>
  <si>
    <t>2.4. Dotacje i środki na inwestycje</t>
  </si>
  <si>
    <t>2.3. Rozliczenie wyniku finansowego i środków obrotowych za rok ubiegły</t>
  </si>
  <si>
    <t>2.2. Zrealizowane dochody budżetowe</t>
  </si>
  <si>
    <t>2.1. Strata za rok ubiegły</t>
  </si>
  <si>
    <t>2. Zmniejszenia funduszu jednostki (z tytułu)</t>
  </si>
  <si>
    <t>1.10. Inne zwiększenia</t>
  </si>
  <si>
    <t>1.9. Pozostałe odpisy z wyniku finansowego za rok bieżący</t>
  </si>
  <si>
    <t>1.8. Aktywa otrzymane w ramach centralnego zaopatrzenia</t>
  </si>
  <si>
    <t>1.7. Aktywa przejęte od zlikwidowanych lub połączonych jednostek</t>
  </si>
  <si>
    <t>1.6. Nieodpłatnie otrzymane środki trwałe i środki trwałe w budowie oraz wartości niematerialne i prawne</t>
  </si>
  <si>
    <t>1.5. Aktualizacja wyceny środków trwałych</t>
  </si>
  <si>
    <t>1.4. Środki na inwestycje</t>
  </si>
  <si>
    <t>1.3. Zrealizowane płatności ze środków europejskich</t>
  </si>
  <si>
    <t>1.2. Zrealizowane wydatki budżetowe</t>
  </si>
  <si>
    <t>1.1. Zysk bilansowy za rok ubiegły</t>
  </si>
  <si>
    <t>1. Zwiększenia funduszu (z tytułu)</t>
  </si>
  <si>
    <t>I. Fundusz jednostki na początek okresu (BO)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</si>
  <si>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</si>
  <si>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</si>
  <si>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</si>
  <si>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</si>
  <si>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</si>
  <si>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</si>
  <si>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</si>
  <si>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31.12.2022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</si>
  <si>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</si>
  <si>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</si>
  <si>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</si>
  <si>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</si>
  <si>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</si>
  <si>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</si>
  <si>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</si>
  <si>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</si>
  <si>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</si>
  <si>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</si>
  <si>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</si>
  <si>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</si>
  <si>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</si>
  <si>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</si>
  <si>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</si>
  <si>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</si>
  <si>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</si>
  <si>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</si>
  <si>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</si>
  <si>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</si>
  <si>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2023.03.31</t>
  </si>
  <si>
    <t>013001417</t>
  </si>
  <si>
    <t>tel. 226192542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</si>
  <si>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</si>
  <si>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</si>
  <si>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</si>
  <si>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</si>
  <si>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</si>
  <si>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</si>
  <si>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</si>
  <si>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</si>
  <si>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</si>
  <si>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</si>
  <si>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</si>
  <si>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</si>
  <si>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</si>
  <si>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</si>
  <si>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</si>
  <si>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</si>
  <si>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</si>
  <si>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</si>
  <si>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</si>
  <si>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</si>
  <si>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</si>
  <si>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</si>
  <si>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</si>
  <si>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</si>
  <si>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</si>
  <si>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</si>
  <si>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</si>
  <si>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</si>
  <si>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</si>
  <si>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</si>
  <si>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</si>
  <si>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</si>
  <si>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</si>
  <si>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</si>
  <si>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</si>
  <si>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</si>
  <si>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</si>
  <si>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</si>
  <si>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</si>
  <si>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</si>
  <si>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P174</t>
  </si>
  <si>
    <t>Przedszkole Nr 174</t>
  </si>
  <si>
    <t>ul. Markowska 8</t>
  </si>
  <si>
    <t>03-742 Warszawa</t>
  </si>
  <si>
    <t>tel. 0226196406</t>
  </si>
  <si>
    <t>013001328</t>
  </si>
  <si>
    <t>2023.03.27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</si>
  <si>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</si>
  <si>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</si>
  <si>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</si>
  <si>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</si>
  <si>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</si>
  <si>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</si>
  <si>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</si>
  <si>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</si>
  <si>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</si>
  <si>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</si>
  <si>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</si>
  <si>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</si>
  <si>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</si>
  <si>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</si>
  <si>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</si>
  <si>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</si>
  <si>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</si>
  <si>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</si>
  <si>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</si>
  <si>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ul. Otwocka 3</t>
  </si>
  <si>
    <t>03-759 Warszawa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</si>
  <si>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</si>
  <si>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</si>
  <si>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</si>
  <si>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</si>
  <si>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</si>
  <si>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</si>
  <si>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</si>
  <si>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</si>
  <si>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03-733 Warszawa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</si>
  <si>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</si>
  <si>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</si>
  <si>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</si>
  <si>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</si>
  <si>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</si>
  <si>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</si>
  <si>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</si>
  <si>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</si>
  <si>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</si>
  <si>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</si>
  <si>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</si>
  <si>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</si>
  <si>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</si>
  <si>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</si>
  <si>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</si>
  <si>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</si>
  <si>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</si>
  <si>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</si>
  <si>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</si>
  <si>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</si>
  <si>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</si>
  <si>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</si>
  <si>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</si>
  <si>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</si>
  <si>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</si>
  <si>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</si>
  <si>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</si>
  <si>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</si>
  <si>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</si>
  <si>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</si>
  <si>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</si>
  <si>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</si>
  <si>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</si>
  <si>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tel. 22 619-02-66</t>
  </si>
  <si>
    <t>146315762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</si>
  <si>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</si>
  <si>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</si>
  <si>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</si>
  <si>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</si>
  <si>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</si>
  <si>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</si>
  <si>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</si>
  <si>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</si>
  <si>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</si>
  <si>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</si>
  <si>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</si>
  <si>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</si>
  <si>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</si>
  <si>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</si>
  <si>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</si>
  <si>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</si>
  <si>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</si>
  <si>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</si>
  <si>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</si>
  <si>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</si>
  <si>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</si>
  <si>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</si>
  <si>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</si>
  <si>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</si>
  <si>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</si>
  <si>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</si>
  <si>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</si>
  <si>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</si>
  <si>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</si>
  <si>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</si>
  <si>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</si>
  <si>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</si>
  <si>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</si>
  <si>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</si>
  <si>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</si>
  <si>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</si>
  <si>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</si>
  <si>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</si>
  <si>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</si>
  <si>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</si>
  <si>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</si>
  <si>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</si>
  <si>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DBFO</t>
  </si>
  <si>
    <t>Dzielnicowe Biuro Finansów Oświaty Praga Północ m.st. Warszawy</t>
  </si>
  <si>
    <t>ul. Targowa 42/2A</t>
  </si>
  <si>
    <t>tel. 222770650</t>
  </si>
  <si>
    <t>2023.03.15</t>
  </si>
  <si>
    <t>Zestawienie zmian w funduszu jednostki</t>
  </si>
  <si>
    <t>sporządzone</t>
  </si>
  <si>
    <t>na dzień 31.12.2022</t>
  </si>
  <si>
    <t>006745994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</si>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</sst>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7" fillId="4" borderId="11" xfId="1" applyNumberFormat="1" applyFont="1" applyFill="1" applyBorder="1" applyAlignment="1">
      <alignment vertical="center" wrapText="1"/>
    </xf>
    <xf numFmtId="49" fontId="1" fillId="0" borderId="10" xfId="1" applyNumberFormat="1" applyFont="1" applyBorder="1" applyAlignment="1">
      <alignment shrinkToFi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right" vertical="center" shrinkToFit="1"/>
    </xf>
    <xf numFmtId="49" fontId="3" fillId="3" borderId="0" xfId="1" applyNumberFormat="1" applyFont="1" applyFill="1" applyBorder="1" applyAlignment="1">
      <alignment horizontal="right" vertical="center" wrapText="1"/>
    </xf>
    <xf numFmtId="49" fontId="3" fillId="2" borderId="0" xfId="1" applyNumberFormat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9" fontId="3" fillId="2" borderId="0" xfId="1" applyNumberFormat="1" applyFont="1" applyFill="1" applyBorder="1" applyAlignment="1">
      <alignment horizontal="right" vertical="center" shrinkToFit="1"/>
    </xf>
    <xf numFmtId="49" fontId="3" fillId="2" borderId="0" xfId="1" applyNumberFormat="1" applyFont="1" applyFill="1" applyBorder="1" applyAlignment="1">
      <alignment horizontal="right" vertical="center" wrapText="1"/>
    </xf>
    <xf numFmtId="0" fontId="1" fillId="0" borderId="0" xfId="1" applyFont="1" applyBorder="1" applyAlignment="1">
      <alignment shrinkToFi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left" vertical="center" wrapText="1"/>
    </xf>
    <xf numFmtId="0" fontId="6" fillId="4" borderId="1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82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49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48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2483933.58</v>
      </c>
      <c r="F12" s="12">
        <v>2653225.4700000002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2490964.11</v>
      </c>
      <c r="F13" s="12">
        <v>10375174.609999999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2490964.11</v>
      </c>
      <c r="F15" s="12">
        <v>2666085.4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7709089.21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2321672.2200000002</v>
      </c>
      <c r="F24" s="12">
        <v>2531764.29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2321183.27</v>
      </c>
      <c r="F25" s="12">
        <v>2531129.09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488.95</v>
      </c>
      <c r="F26" s="12">
        <v>635.20000000000005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2653225.4700000002</v>
      </c>
      <c r="F34" s="12">
        <v>10496635.789999999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-2531129.09</v>
      </c>
      <c r="F35" s="12">
        <v>-3051341.06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-2531129.09</v>
      </c>
      <c r="F37" s="12">
        <v>-3051341.06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122096.38</v>
      </c>
      <c r="F39" s="12">
        <v>7445294.7300000004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33" priority="6">
      <formula>$G12</formula>
    </cfRule>
  </conditionalFormatting>
  <conditionalFormatting sqref="E12:E39">
    <cfRule type="expression" dxfId="132" priority="5">
      <formula>AND($G$3,$E12=0)</formula>
    </cfRule>
  </conditionalFormatting>
  <conditionalFormatting sqref="F12:F39">
    <cfRule type="expression" dxfId="131" priority="4">
      <formula>AND($G$3,$F12=0)</formula>
    </cfRule>
  </conditionalFormatting>
  <conditionalFormatting sqref="F42">
    <cfRule type="expression" dxfId="130" priority="3">
      <formula>OR($G42=FALSE,AND($G$3,$F42=0))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58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55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54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2738260.36</v>
      </c>
      <c r="F12" s="12">
        <v>2891247.12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2072672.24</v>
      </c>
      <c r="F13" s="12">
        <v>2098312.35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2072672.24</v>
      </c>
      <c r="F15" s="12">
        <v>2098312.35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1919685.48</v>
      </c>
      <c r="F24" s="12">
        <v>2133869.4500000002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1919266.49</v>
      </c>
      <c r="F25" s="12">
        <v>2132385.56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418.99</v>
      </c>
      <c r="F26" s="12">
        <v>1483.89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2891247.12</v>
      </c>
      <c r="F34" s="12">
        <v>2855690.02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-2132385.56</v>
      </c>
      <c r="F35" s="12">
        <v>-2163691.44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-2132385.56</v>
      </c>
      <c r="F37" s="12">
        <v>-2163691.44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758861.56</v>
      </c>
      <c r="F39" s="12">
        <v>691998.58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27" priority="6">
      <formula>$G12</formula>
    </cfRule>
  </conditionalFormatting>
  <conditionalFormatting sqref="E12:E39">
    <cfRule type="expression" dxfId="126" priority="5">
      <formula>AND($G$3,$E12=0)</formula>
    </cfRule>
  </conditionalFormatting>
  <conditionalFormatting sqref="F12:F39">
    <cfRule type="expression" dxfId="125" priority="4">
      <formula>AND($G$3,$F12=0)</formula>
    </cfRule>
  </conditionalFormatting>
  <conditionalFormatting sqref="F42">
    <cfRule type="expression" dxfId="124" priority="3">
      <formula>OR($G42=FALSE,AND($G$3,$F42=0))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J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0" width="0" style="23" hidden="1" customWidth="1"/>
    <col min="11" max="16384" width="9.140625" style="23"/>
  </cols>
  <sheetData>
    <row r="1" spans="1:13" ht="15" customHeight="1" x14ac:dyDescent="0.25"/>
    <row r="2" spans="1:13" ht="15" customHeight="1" x14ac:dyDescent="0.25">
      <c r="A2" s="97" t="s">
        <v>199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102"/>
      <c r="C3" s="100"/>
      <c r="D3" s="125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200</v>
      </c>
      <c r="B4" s="126"/>
      <c r="C4" s="105" t="str">
        <f>IF(G4,"Rachunek zysków i strat","Zestawienie zmian w funduszu jednostki")</f>
        <v>Zestawienie zmian w funduszu jednostki</v>
      </c>
      <c r="D4" s="127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201</v>
      </c>
      <c r="B5" s="126"/>
      <c r="C5" s="109" t="str">
        <f>IF(G5,"sporządzony","sporządzone")</f>
        <v>sporządzone</v>
      </c>
      <c r="D5" s="128"/>
      <c r="E5" s="107"/>
      <c r="F5" s="108"/>
      <c r="G5" s="25" t="b">
        <v>0</v>
      </c>
    </row>
    <row r="6" spans="1:13" ht="15" customHeight="1" x14ac:dyDescent="0.25">
      <c r="A6" s="103" t="s">
        <v>202</v>
      </c>
      <c r="B6" s="126"/>
      <c r="C6" s="109" t="str">
        <f>CONCATENATE("na dzień ",G6)</f>
        <v>na dzień 31.12.2022</v>
      </c>
      <c r="D6" s="128"/>
      <c r="E6" s="107"/>
      <c r="F6" s="108"/>
      <c r="G6" s="25" t="s">
        <v>39</v>
      </c>
    </row>
    <row r="7" spans="1:13" ht="15" customHeight="1" x14ac:dyDescent="0.25">
      <c r="A7" s="110" t="s">
        <v>203</v>
      </c>
      <c r="B7" s="129"/>
      <c r="C7" s="109" t="str">
        <f>IF(G4,"Wariant porównawczy","")</f>
        <v/>
      </c>
      <c r="D7" s="128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102"/>
      <c r="C8" s="109"/>
      <c r="D8" s="128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204</v>
      </c>
      <c r="B9" s="129"/>
      <c r="C9" s="120" t="s">
        <v>35</v>
      </c>
      <c r="D9" s="13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30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2643217.0299999998</v>
      </c>
      <c r="F12" s="31">
        <v>2787719.17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2329266.66</v>
      </c>
      <c r="F13" s="31">
        <v>2565027.64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2329266.66</v>
      </c>
      <c r="F15" s="31">
        <v>2565027.64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2184764.52</v>
      </c>
      <c r="F24" s="31">
        <v>2376908.88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2184309.44</v>
      </c>
      <c r="F25" s="31">
        <v>2376270.9900000002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455.08</v>
      </c>
      <c r="F26" s="31">
        <v>637.89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2787719.17</v>
      </c>
      <c r="F34" s="31">
        <v>2975837.93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-2376270.9900000002</v>
      </c>
      <c r="F35" s="31">
        <v>-2595723.48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-2376270.9900000002</v>
      </c>
      <c r="F37" s="31">
        <v>-2595723.48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411448.18</v>
      </c>
      <c r="F39" s="31">
        <v>380114.45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2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21" priority="6">
      <formula>$G12</formula>
    </cfRule>
  </conditionalFormatting>
  <conditionalFormatting sqref="E12:E39">
    <cfRule type="expression" dxfId="120" priority="5">
      <formula>AND($G$3,$E12=0)</formula>
    </cfRule>
  </conditionalFormatting>
  <conditionalFormatting sqref="F12:F39">
    <cfRule type="expression" dxfId="119" priority="4">
      <formula>AND($G$3,$F12=0)</formula>
    </cfRule>
  </conditionalFormatting>
  <conditionalFormatting sqref="F42">
    <cfRule type="expression" dxfId="118" priority="3">
      <formula>OR($G42=FALSE,AND($G$3,$F42=0))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75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74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73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4349699.8499999996</v>
      </c>
      <c r="F12" s="12">
        <v>4284742.99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3054933.03</v>
      </c>
      <c r="F13" s="12">
        <v>3377305.25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3054933.03</v>
      </c>
      <c r="F15" s="12">
        <v>3377305.25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3119889.89</v>
      </c>
      <c r="F24" s="12">
        <v>3144906.54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3119210.14</v>
      </c>
      <c r="F25" s="12">
        <v>3126813.69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679.75</v>
      </c>
      <c r="F26" s="12">
        <v>18092.849999999999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4284742.99</v>
      </c>
      <c r="F34" s="12">
        <v>4517141.7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-3126813.69</v>
      </c>
      <c r="F35" s="12">
        <v>-3462991.37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-3126813.69</v>
      </c>
      <c r="F37" s="12">
        <v>-3462991.37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1157929.3</v>
      </c>
      <c r="F39" s="12">
        <v>1054150.33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15" priority="6">
      <formula>$G12</formula>
    </cfRule>
  </conditionalFormatting>
  <conditionalFormatting sqref="E12:E39">
    <cfRule type="expression" dxfId="114" priority="5">
      <formula>AND($G$3,$E12=0)</formula>
    </cfRule>
  </conditionalFormatting>
  <conditionalFormatting sqref="F12:F39">
    <cfRule type="expression" dxfId="113" priority="4">
      <formula>AND($G$3,$F12=0)</formula>
    </cfRule>
  </conditionalFormatting>
  <conditionalFormatting sqref="F42">
    <cfRule type="expression" dxfId="112" priority="3">
      <formula>OR($G42=FALSE,AND($G$3,$F42=0))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K24" sqref="K2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116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117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118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69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119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1704405.63</v>
      </c>
      <c r="F12" s="31">
        <v>1710717.82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1506923.17</v>
      </c>
      <c r="F13" s="31">
        <v>1611806.89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1506923.17</v>
      </c>
      <c r="F15" s="31">
        <v>1611806.89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1500610.98</v>
      </c>
      <c r="F24" s="31">
        <v>1520705.72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1484315.11</v>
      </c>
      <c r="F25" s="31">
        <v>1512423.02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16295.87</v>
      </c>
      <c r="F26" s="31">
        <v>8282.7000000000007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1710717.82</v>
      </c>
      <c r="F34" s="31">
        <v>1801818.99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-1512423.02</v>
      </c>
      <c r="F35" s="31">
        <v>-1617152.27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-1512423.02</v>
      </c>
      <c r="F37" s="31">
        <v>-1617152.27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198294.8</v>
      </c>
      <c r="F39" s="31">
        <v>184666.72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09" priority="6">
      <formula>$G12</formula>
    </cfRule>
  </conditionalFormatting>
  <conditionalFormatting sqref="E12:E39">
    <cfRule type="expression" dxfId="108" priority="5">
      <formula>AND($G$3,$E12=0)</formula>
    </cfRule>
  </conditionalFormatting>
  <conditionalFormatting sqref="F12:F39">
    <cfRule type="expression" dxfId="107" priority="4">
      <formula>AND($G$3,$F12=0)</formula>
    </cfRule>
  </conditionalFormatting>
  <conditionalFormatting sqref="F42">
    <cfRule type="expression" dxfId="106" priority="3">
      <formula>OR($G42=FALSE,AND($G$3,$F42=0))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F40" sqref="F4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85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86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88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89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90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14837480.42</v>
      </c>
      <c r="F12" s="12">
        <v>30587073.16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25409980.460000001</v>
      </c>
      <c r="F13" s="12">
        <v>10268904.74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9675777.5600000005</v>
      </c>
      <c r="F15" s="12">
        <v>10255052.48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15734202.9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13852.26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9660387.7200000007</v>
      </c>
      <c r="F24" s="12">
        <v>11750866.5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9587975.7200000007</v>
      </c>
      <c r="F25" s="12">
        <v>11712288.689999999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72412</v>
      </c>
      <c r="F26" s="12">
        <v>38577.81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30587073.16</v>
      </c>
      <c r="F34" s="12">
        <v>29105111.399999999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-11712288.689999999</v>
      </c>
      <c r="F35" s="12">
        <v>-11681851.529999999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-11712288.689999999</v>
      </c>
      <c r="F37" s="12">
        <v>-11681851.529999999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18874784.469999999</v>
      </c>
      <c r="F39" s="12">
        <v>17423259.870000001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03" priority="6">
      <formula>$G12</formula>
    </cfRule>
  </conditionalFormatting>
  <conditionalFormatting sqref="E12:E39">
    <cfRule type="expression" dxfId="102" priority="5">
      <formula>AND($G$3,$E12=0)</formula>
    </cfRule>
  </conditionalFormatting>
  <conditionalFormatting sqref="F12:F39">
    <cfRule type="expression" dxfId="101" priority="4">
      <formula>AND($G$3,$F12=0)</formula>
    </cfRule>
  </conditionalFormatting>
  <conditionalFormatting sqref="F42">
    <cfRule type="expression" dxfId="100" priority="3">
      <formula>OR($G42=FALSE,AND($G$3,$F42=0))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6" workbookViewId="0">
      <selection activeCell="H53" sqref="H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96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95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94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16523417.35</v>
      </c>
      <c r="F12" s="12">
        <v>15924630.02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11006557.83</v>
      </c>
      <c r="F13" s="12">
        <v>11587336.289999999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11006557.83</v>
      </c>
      <c r="F15" s="12">
        <v>11587336.289999999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11605345.16</v>
      </c>
      <c r="F24" s="12">
        <v>11263347.02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11591808.130000001</v>
      </c>
      <c r="F25" s="12">
        <v>11260741.42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13537.03</v>
      </c>
      <c r="F26" s="12">
        <v>2605.6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15924630.02</v>
      </c>
      <c r="F34" s="12">
        <v>16248619.289999999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-11260741.42</v>
      </c>
      <c r="F35" s="12">
        <v>-11776634.529999999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-11260741.42</v>
      </c>
      <c r="F37" s="12">
        <v>-11776634.529999999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4663888.5999999996</v>
      </c>
      <c r="F39" s="12">
        <v>4471984.76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97" priority="6">
      <formula>$G12</formula>
    </cfRule>
  </conditionalFormatting>
  <conditionalFormatting sqref="E12:E39">
    <cfRule type="expression" dxfId="96" priority="5">
      <formula>AND($G$3,$E12=0)</formula>
    </cfRule>
  </conditionalFormatting>
  <conditionalFormatting sqref="F12:F39">
    <cfRule type="expression" dxfId="95" priority="4">
      <formula>AND($G$3,$F12=0)</formula>
    </cfRule>
  </conditionalFormatting>
  <conditionalFormatting sqref="F42">
    <cfRule type="expression" dxfId="94" priority="3">
      <formula>OR($G42=FALSE,AND($G$3,$F42=0))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6" workbookViewId="0">
      <selection activeCell="E49" sqref="E4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124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125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7860601.5800000001</v>
      </c>
      <c r="F12" s="31">
        <v>8161763.3200000003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7724045.3600000003</v>
      </c>
      <c r="F13" s="31">
        <v>8032898.2699999996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7724045.3600000003</v>
      </c>
      <c r="F15" s="31">
        <v>7989980.5499999998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23834.94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19082.78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7422883.6200000001</v>
      </c>
      <c r="F24" s="31">
        <v>7811272.5300000003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7420316.9199999999</v>
      </c>
      <c r="F25" s="31">
        <v>7785114.3799999999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2566.6999999999998</v>
      </c>
      <c r="F26" s="31">
        <v>2323.21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23834.94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8161763.3200000003</v>
      </c>
      <c r="F34" s="31">
        <v>8383389.0599999996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-7785114.3799999999</v>
      </c>
      <c r="F35" s="31">
        <v>-8085210.8700000001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-7785114.3799999999</v>
      </c>
      <c r="F37" s="31">
        <v>-8085210.8700000001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376648.94</v>
      </c>
      <c r="F39" s="31">
        <v>298178.19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5"/>
      <c r="B43" s="45"/>
      <c r="C43" s="45"/>
      <c r="D43" s="45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221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91" priority="6">
      <formula>$G12</formula>
    </cfRule>
  </conditionalFormatting>
  <conditionalFormatting sqref="E12:E39">
    <cfRule type="expression" dxfId="90" priority="5">
      <formula>AND($G$3,$E12=0)</formula>
    </cfRule>
  </conditionalFormatting>
  <conditionalFormatting sqref="F12:F39">
    <cfRule type="expression" dxfId="89" priority="4">
      <formula>AND($G$3,$F12=0)</formula>
    </cfRule>
  </conditionalFormatting>
  <conditionalFormatting sqref="F42">
    <cfRule type="expression" dxfId="88" priority="3">
      <formula>OR($G42=FALSE,AND($G$3,$F42=0))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154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155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156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20165125.07</v>
      </c>
      <c r="F12" s="12">
        <v>19754313.710000001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6788928.9000000004</v>
      </c>
      <c r="F13" s="12">
        <v>6942586.7300000004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6788928.9000000004</v>
      </c>
      <c r="F15" s="12">
        <v>6940274.3300000001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7199740.2599999998</v>
      </c>
      <c r="F24" s="12">
        <v>7281324.8200000003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7190180.3700000001</v>
      </c>
      <c r="F25" s="12">
        <v>7252979.3399999999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9559.89</v>
      </c>
      <c r="F26" s="12">
        <v>28345.48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19754313.710000001</v>
      </c>
      <c r="F34" s="12">
        <v>19415575.620000001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-7252979.3399999999</v>
      </c>
      <c r="F35" s="12">
        <v>-7503874.96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-7252979.3399999999</v>
      </c>
      <c r="F37" s="12">
        <v>-7503874.96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12501334.369999999</v>
      </c>
      <c r="F39" s="12">
        <v>11911700.66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85" priority="6">
      <formula>$G12</formula>
    </cfRule>
  </conditionalFormatting>
  <conditionalFormatting sqref="E12:E39">
    <cfRule type="expression" dxfId="84" priority="5">
      <formula>AND($G$3,$E12=0)</formula>
    </cfRule>
  </conditionalFormatting>
  <conditionalFormatting sqref="F12:F39">
    <cfRule type="expression" dxfId="83" priority="4">
      <formula>AND($G$3,$F12=0)</formula>
    </cfRule>
  </conditionalFormatting>
  <conditionalFormatting sqref="F42">
    <cfRule type="expression" dxfId="82" priority="3">
      <formula>OR($G42=FALSE,AND($G$3,$F42=0))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6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193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194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195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196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197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198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14505137.460000001</v>
      </c>
      <c r="F12" s="12">
        <v>15418893.76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12062998.710000001</v>
      </c>
      <c r="F13" s="12">
        <v>11579739.560000001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11125678.470000001</v>
      </c>
      <c r="F15" s="12">
        <v>11577427.16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937320.24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11149242.41</v>
      </c>
      <c r="F24" s="12">
        <v>11435310.24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11131979.01</v>
      </c>
      <c r="F25" s="12">
        <v>11390807.43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17263.400000000001</v>
      </c>
      <c r="F26" s="12">
        <v>44502.81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15418893.76</v>
      </c>
      <c r="F34" s="12">
        <v>15563323.08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-11390807.43</v>
      </c>
      <c r="F35" s="12">
        <v>-11720887.58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-11390807.43</v>
      </c>
      <c r="F37" s="12">
        <v>-11720887.58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4028086.33</v>
      </c>
      <c r="F39" s="12">
        <v>3842435.5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4"/>
      <c r="B43" s="44"/>
      <c r="C43" s="44"/>
      <c r="D43" s="4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9" priority="6">
      <formula>$G12</formula>
    </cfRule>
  </conditionalFormatting>
  <conditionalFormatting sqref="E12:E39">
    <cfRule type="expression" dxfId="78" priority="5">
      <formula>AND($G$3,$E12=0)</formula>
    </cfRule>
  </conditionalFormatting>
  <conditionalFormatting sqref="F12:F39">
    <cfRule type="expression" dxfId="77" priority="4">
      <formula>AND($G$3,$F12=0)</formula>
    </cfRule>
  </conditionalFormatting>
  <conditionalFormatting sqref="F42">
    <cfRule type="expression" dxfId="76" priority="3">
      <formula>OR($G42=FALSE,AND($G$3,$F42=0))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66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64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1838951.65</v>
      </c>
      <c r="F12" s="12">
        <v>2160069.4900000002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2305756.12</v>
      </c>
      <c r="F13" s="12">
        <v>3921574.97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2305756.12</v>
      </c>
      <c r="F15" s="12">
        <v>2540463.7999999998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1381111.17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1984638.28</v>
      </c>
      <c r="F24" s="12">
        <v>2345655.79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1970889.76</v>
      </c>
      <c r="F25" s="12">
        <v>2291060.2799999998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13748.52</v>
      </c>
      <c r="F26" s="12">
        <v>54595.51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2160069.4900000002</v>
      </c>
      <c r="F34" s="12">
        <v>3735988.67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-2291060.2799999998</v>
      </c>
      <c r="F35" s="12">
        <v>-3119382.14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-2291060.2799999998</v>
      </c>
      <c r="F37" s="12">
        <v>-3119382.14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-130990.79</v>
      </c>
      <c r="F39" s="12">
        <v>616606.53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81" priority="6">
      <formula>$G12</formula>
    </cfRule>
  </conditionalFormatting>
  <conditionalFormatting sqref="E12:E39">
    <cfRule type="expression" dxfId="180" priority="5">
      <formula>AND($G$3,$E12=0)</formula>
    </cfRule>
  </conditionalFormatting>
  <conditionalFormatting sqref="F12:F39">
    <cfRule type="expression" dxfId="179" priority="4">
      <formula>AND($G$3,$F12=0)</formula>
    </cfRule>
  </conditionalFormatting>
  <conditionalFormatting sqref="F42">
    <cfRule type="expression" dxfId="178" priority="3">
      <formula>OR($G42=FALSE,AND($G$3,$F42=0))</formula>
    </cfRule>
  </conditionalFormatting>
  <conditionalFormatting sqref="E7">
    <cfRule type="expression" dxfId="177" priority="1">
      <formula>$G7&lt;2018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J53" sqref="J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171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172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129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130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173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174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18768814.52</v>
      </c>
      <c r="F12" s="12">
        <v>18515285.75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5706740.71</v>
      </c>
      <c r="F13" s="12">
        <v>5971804.04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5706740.71</v>
      </c>
      <c r="F15" s="12">
        <v>5971804.04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5960269.4800000004</v>
      </c>
      <c r="F24" s="12">
        <v>6227158.7800000003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5957900.6600000001</v>
      </c>
      <c r="F25" s="12">
        <v>6224810.5499999998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2368.8200000000002</v>
      </c>
      <c r="F26" s="12">
        <v>2348.23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18515285.75</v>
      </c>
      <c r="F34" s="12">
        <v>18259931.010000002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-6224810.5499999998</v>
      </c>
      <c r="F35" s="12">
        <v>-6475800.7199999997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-6224810.5499999998</v>
      </c>
      <c r="F37" s="12">
        <v>-6475800.7199999997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12290475.199999999</v>
      </c>
      <c r="F39" s="12">
        <v>11784130.289999999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3" priority="6">
      <formula>$G12</formula>
    </cfRule>
  </conditionalFormatting>
  <conditionalFormatting sqref="E12:E39">
    <cfRule type="expression" dxfId="72" priority="5">
      <formula>AND($G$3,$E12=0)</formula>
    </cfRule>
  </conditionalFormatting>
  <conditionalFormatting sqref="F12:F39">
    <cfRule type="expression" dxfId="71" priority="4">
      <formula>AND($G$3,$F12=0)</formula>
    </cfRule>
  </conditionalFormatting>
  <conditionalFormatting sqref="F42">
    <cfRule type="expression" dxfId="70" priority="3">
      <formula>OR($G42=FALSE,AND($G$3,$F42=0))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2" workbookViewId="0">
      <selection activeCell="M37" sqref="M3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1.4257812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175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176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177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178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179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5332718.9800000004</v>
      </c>
      <c r="F12" s="31">
        <v>7967521.29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6030037.9800000004</v>
      </c>
      <c r="F13" s="31">
        <v>5136668.97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4076171.41</v>
      </c>
      <c r="F15" s="31">
        <v>5120504.3099999996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1953866.57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16164.66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3395235.67</v>
      </c>
      <c r="F24" s="31">
        <v>4411859.5999999996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3371849.77</v>
      </c>
      <c r="F25" s="31">
        <v>4387305.57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23385.9</v>
      </c>
      <c r="F26" s="31">
        <v>24554.03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7967521.29</v>
      </c>
      <c r="F34" s="31">
        <v>8692330.6600000001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-4387305.57</v>
      </c>
      <c r="F35" s="31">
        <v>-5301322.3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-4387305.57</v>
      </c>
      <c r="F37" s="31">
        <v>-5301322.3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3580215.72</v>
      </c>
      <c r="F39" s="31">
        <v>3391008.36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7" priority="6">
      <formula>$G12</formula>
    </cfRule>
  </conditionalFormatting>
  <conditionalFormatting sqref="E12:E39">
    <cfRule type="expression" dxfId="66" priority="5">
      <formula>AND($G$3,$E12=0)</formula>
    </cfRule>
  </conditionalFormatting>
  <conditionalFormatting sqref="F12:F39">
    <cfRule type="expression" dxfId="65" priority="4">
      <formula>AND($G$3,$F12=0)</formula>
    </cfRule>
  </conditionalFormatting>
  <conditionalFormatting sqref="F42">
    <cfRule type="expression" dxfId="64" priority="3">
      <formula>OR($G42=FALSE,AND($G$3,$F42=0))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M19" sqref="M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0"/>
      <c r="C3" s="73"/>
      <c r="D3" s="132"/>
      <c r="E3" s="69" t="s">
        <v>44</v>
      </c>
      <c r="F3" s="70"/>
      <c r="G3" s="2" t="b">
        <v>0</v>
      </c>
    </row>
    <row r="4" spans="1:13" ht="31.5" customHeight="1" x14ac:dyDescent="0.25">
      <c r="A4" s="79" t="s">
        <v>80</v>
      </c>
      <c r="B4" s="133"/>
      <c r="C4" s="75" t="str">
        <f>IF(G4,"Rachunek zysków i strat","Zestawienie zmian w funduszu jednostki")</f>
        <v>Zestawienie zmian w funduszu jednostki</v>
      </c>
      <c r="D4" s="134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81</v>
      </c>
      <c r="B5" s="133"/>
      <c r="C5" s="77" t="str">
        <f>IF(G5,"sporządzony","sporządzone")</f>
        <v>sporządzone</v>
      </c>
      <c r="D5" s="135"/>
      <c r="E5" s="81"/>
      <c r="F5" s="82"/>
      <c r="G5" s="2" t="b">
        <v>0</v>
      </c>
    </row>
    <row r="6" spans="1:13" ht="15" customHeight="1" x14ac:dyDescent="0.25">
      <c r="A6" s="79" t="s">
        <v>82</v>
      </c>
      <c r="B6" s="133"/>
      <c r="C6" s="77" t="str">
        <f>CONCATENATE("na dzień ",G6)</f>
        <v>na dzień 31.12.2022</v>
      </c>
      <c r="D6" s="135"/>
      <c r="E6" s="81"/>
      <c r="F6" s="82"/>
      <c r="G6" s="2" t="s">
        <v>39</v>
      </c>
    </row>
    <row r="7" spans="1:13" ht="15" customHeight="1" x14ac:dyDescent="0.25">
      <c r="A7" s="85" t="s">
        <v>83</v>
      </c>
      <c r="B7" s="136"/>
      <c r="C7" s="77" t="str">
        <f>IF(G4,"Wariant porównawczy","")</f>
        <v/>
      </c>
      <c r="D7" s="135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0"/>
      <c r="C8" s="77"/>
      <c r="D8" s="135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84</v>
      </c>
      <c r="B9" s="136"/>
      <c r="C9" s="93" t="s">
        <v>35</v>
      </c>
      <c r="D9" s="138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137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10511511.439999999</v>
      </c>
      <c r="F12" s="12">
        <v>10402260.6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5579659.04</v>
      </c>
      <c r="F13" s="12">
        <v>5915531.3099999996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5553389.8099999996</v>
      </c>
      <c r="F15" s="12">
        <v>5915531.3099999996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26269.23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5688909.8799999999</v>
      </c>
      <c r="F24" s="12">
        <v>5780810.25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5687662.8600000003</v>
      </c>
      <c r="F25" s="12">
        <v>5778156.3399999999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1247.02</v>
      </c>
      <c r="F26" s="12">
        <v>2653.91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10402260.6</v>
      </c>
      <c r="F34" s="12">
        <v>10536981.66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-5778156.3399999999</v>
      </c>
      <c r="F35" s="12">
        <v>-6112904.8799999999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-5778156.3399999999</v>
      </c>
      <c r="F37" s="12">
        <v>-6112904.8799999999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4624104.26</v>
      </c>
      <c r="F39" s="12">
        <v>4424076.78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3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1" priority="6">
      <formula>$G12</formula>
    </cfRule>
  </conditionalFormatting>
  <conditionalFormatting sqref="E12:E39">
    <cfRule type="expression" dxfId="60" priority="5">
      <formula>AND($G$3,$E12=0)</formula>
    </cfRule>
  </conditionalFormatting>
  <conditionalFormatting sqref="F12:F39">
    <cfRule type="expression" dxfId="59" priority="4">
      <formula>AND($G$3,$F12=0)</formula>
    </cfRule>
  </conditionalFormatting>
  <conditionalFormatting sqref="F42">
    <cfRule type="expression" dxfId="58" priority="3">
      <formula>OR($G42=FALSE,AND($G$3,$F42=0))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19" workbookViewId="0">
      <selection activeCell="N32" sqref="N32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2.71093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184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185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6347592.1100000003</v>
      </c>
      <c r="F12" s="31">
        <v>6642476.6299999999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6038466.3300000001</v>
      </c>
      <c r="F13" s="31">
        <v>8984915.6799999997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6038466.3300000001</v>
      </c>
      <c r="F15" s="31">
        <v>6446630.4699999997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2538285.21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5743581.8099999996</v>
      </c>
      <c r="F24" s="31">
        <v>6089191.0300000003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5740484.2800000003</v>
      </c>
      <c r="F25" s="31">
        <v>6082480.6699999999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3097.53</v>
      </c>
      <c r="F26" s="31">
        <v>6710.36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6642476.6299999999</v>
      </c>
      <c r="F34" s="31">
        <v>9538201.2799999993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-6082480.6699999999</v>
      </c>
      <c r="F35" s="31">
        <v>-6535337.9900000002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-6082480.6699999999</v>
      </c>
      <c r="F37" s="31">
        <v>-6535337.9900000002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559995.96</v>
      </c>
      <c r="F39" s="31">
        <v>3002863.29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55" priority="6">
      <formula>$G12</formula>
    </cfRule>
  </conditionalFormatting>
  <conditionalFormatting sqref="E12:E39">
    <cfRule type="expression" dxfId="54" priority="5">
      <formula>AND($G$3,$E12=0)</formula>
    </cfRule>
  </conditionalFormatting>
  <conditionalFormatting sqref="F12:F39">
    <cfRule type="expression" dxfId="53" priority="4">
      <formula>AND($G$3,$F12=0)</formula>
    </cfRule>
  </conditionalFormatting>
  <conditionalFormatting sqref="F42">
    <cfRule type="expression" dxfId="52" priority="3">
      <formula>OR($G42=FALSE,AND($G$3,$F42=0))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8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5" width="20.7109375" style="1" customWidth="1"/>
    <col min="6" max="6" width="20.7109375" style="53" customWidth="1"/>
    <col min="7" max="7" width="9.140625" style="53" hidden="1" customWidth="1"/>
    <col min="8" max="8" width="9.140625" style="53"/>
    <col min="9" max="16384" width="9.140625" style="1"/>
  </cols>
  <sheetData>
    <row r="1" spans="1:13" ht="15" customHeight="1" x14ac:dyDescent="0.25"/>
    <row r="2" spans="1:13" ht="15" customHeight="1" x14ac:dyDescent="0.25">
      <c r="A2" s="68" t="s">
        <v>133</v>
      </c>
      <c r="B2" s="68"/>
      <c r="C2" s="68"/>
      <c r="D2" s="68"/>
      <c r="E2" s="68"/>
      <c r="F2" s="68"/>
      <c r="G2" s="54" t="s">
        <v>46</v>
      </c>
      <c r="H2" s="5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52" t="b">
        <v>0</v>
      </c>
    </row>
    <row r="4" spans="1:13" ht="31.5" customHeight="1" x14ac:dyDescent="0.25">
      <c r="A4" s="79" t="s">
        <v>134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52" t="b">
        <v>0</v>
      </c>
      <c r="H4" s="52"/>
    </row>
    <row r="5" spans="1:13" ht="15" customHeight="1" x14ac:dyDescent="0.25">
      <c r="A5" s="79" t="s">
        <v>135</v>
      </c>
      <c r="B5" s="80"/>
      <c r="C5" s="77" t="str">
        <f>IF(G5,"sporządzony","sporządzone")</f>
        <v>sporządzone</v>
      </c>
      <c r="D5" s="76"/>
      <c r="E5" s="81"/>
      <c r="F5" s="82"/>
      <c r="G5" s="52" t="b">
        <v>0</v>
      </c>
    </row>
    <row r="6" spans="1:13" ht="15" customHeight="1" x14ac:dyDescent="0.25">
      <c r="A6" s="79" t="s">
        <v>136</v>
      </c>
      <c r="B6" s="80"/>
      <c r="C6" s="77" t="str">
        <f>CONCATENATE("na dzień ",G6)</f>
        <v>na dzień 31.12.2022</v>
      </c>
      <c r="D6" s="76"/>
      <c r="E6" s="81"/>
      <c r="F6" s="82"/>
      <c r="G6" s="52" t="s">
        <v>39</v>
      </c>
    </row>
    <row r="7" spans="1:13" ht="15" customHeight="1" x14ac:dyDescent="0.25">
      <c r="A7" s="85" t="s">
        <v>137</v>
      </c>
      <c r="B7" s="86"/>
      <c r="C7" s="77" t="str">
        <f>IF(G4,"Wariant porównawczy","")</f>
        <v/>
      </c>
      <c r="D7" s="76"/>
      <c r="E7" s="17" t="s">
        <v>34</v>
      </c>
      <c r="F7" s="55"/>
      <c r="G7" s="56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56">
        <v>2022</v>
      </c>
    </row>
    <row r="9" spans="1:13" ht="15" customHeight="1" x14ac:dyDescent="0.25">
      <c r="A9" s="85" t="s">
        <v>138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57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5306844.79</v>
      </c>
      <c r="F12" s="58">
        <v>5341832.84</v>
      </c>
      <c r="G12" s="52" t="b">
        <v>1</v>
      </c>
      <c r="H12" s="5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5227739.5</v>
      </c>
      <c r="F13" s="58">
        <v>6271347.3399999999</v>
      </c>
      <c r="G13" s="52" t="b">
        <v>0</v>
      </c>
      <c r="H13" s="5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58">
        <v>0</v>
      </c>
      <c r="G14" s="52" t="b">
        <v>0</v>
      </c>
      <c r="H14" s="5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5227739.5</v>
      </c>
      <c r="F15" s="58">
        <v>6271347.3399999999</v>
      </c>
      <c r="G15" s="52" t="b">
        <v>0</v>
      </c>
      <c r="H15" s="5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58">
        <v>0</v>
      </c>
      <c r="G16" s="52" t="b">
        <v>0</v>
      </c>
      <c r="H16" s="5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58">
        <v>0</v>
      </c>
      <c r="G17" s="52" t="b">
        <v>0</v>
      </c>
      <c r="H17" s="5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58">
        <v>0</v>
      </c>
      <c r="G18" s="52" t="b">
        <v>0</v>
      </c>
      <c r="H18" s="5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58">
        <v>0</v>
      </c>
      <c r="G19" s="52" t="b">
        <v>0</v>
      </c>
      <c r="H19" s="5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58">
        <v>0</v>
      </c>
      <c r="G20" s="52" t="b">
        <v>0</v>
      </c>
      <c r="H20" s="5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58">
        <v>0</v>
      </c>
      <c r="G21" s="52" t="b">
        <v>0</v>
      </c>
      <c r="H21" s="5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58">
        <v>0</v>
      </c>
      <c r="G22" s="52" t="b">
        <v>0</v>
      </c>
      <c r="H22" s="5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58">
        <v>0</v>
      </c>
      <c r="G23" s="52" t="b">
        <v>0</v>
      </c>
      <c r="H23" s="5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5192751.45</v>
      </c>
      <c r="F24" s="58">
        <v>5241035.33</v>
      </c>
      <c r="G24" s="52" t="b">
        <v>0</v>
      </c>
      <c r="H24" s="5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5191255.9400000004</v>
      </c>
      <c r="F25" s="58">
        <v>5238389.88</v>
      </c>
      <c r="G25" s="52" t="b">
        <v>0</v>
      </c>
      <c r="H25" s="5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1495.51</v>
      </c>
      <c r="F26" s="58">
        <v>2645.45</v>
      </c>
      <c r="G26" s="52" t="b">
        <v>0</v>
      </c>
      <c r="H26" s="5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58">
        <v>0</v>
      </c>
      <c r="G27" s="52" t="b">
        <v>0</v>
      </c>
      <c r="H27" s="5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58">
        <v>0</v>
      </c>
      <c r="G28" s="52" t="b">
        <v>0</v>
      </c>
      <c r="H28" s="5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58">
        <v>0</v>
      </c>
      <c r="G29" s="52" t="b">
        <v>0</v>
      </c>
      <c r="H29" s="5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58">
        <v>0</v>
      </c>
      <c r="G30" s="52" t="b">
        <v>0</v>
      </c>
      <c r="H30" s="5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58">
        <v>0</v>
      </c>
      <c r="G31" s="52" t="b">
        <v>0</v>
      </c>
      <c r="H31" s="5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58">
        <v>0</v>
      </c>
      <c r="G32" s="52" t="b">
        <v>0</v>
      </c>
      <c r="H32" s="5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58">
        <v>0</v>
      </c>
      <c r="G33" s="52" t="b">
        <v>0</v>
      </c>
      <c r="H33" s="5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5341832.84</v>
      </c>
      <c r="F34" s="58">
        <v>6372144.8499999996</v>
      </c>
      <c r="G34" s="52" t="b">
        <v>1</v>
      </c>
      <c r="H34" s="5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-5238389.88</v>
      </c>
      <c r="F35" s="58">
        <v>-6306367.5800000001</v>
      </c>
      <c r="G35" s="52" t="b">
        <v>1</v>
      </c>
      <c r="H35" s="5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58">
        <v>0</v>
      </c>
      <c r="G36" s="52" t="b">
        <v>0</v>
      </c>
      <c r="H36" s="5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-5238389.88</v>
      </c>
      <c r="F37" s="58">
        <v>-6306367.5800000001</v>
      </c>
      <c r="G37" s="52" t="b">
        <v>0</v>
      </c>
      <c r="H37" s="5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58">
        <v>0</v>
      </c>
      <c r="G38" s="52" t="b">
        <v>0</v>
      </c>
      <c r="H38" s="5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103442.96</v>
      </c>
      <c r="F39" s="58">
        <v>65777.27</v>
      </c>
      <c r="G39" s="52" t="b">
        <v>1</v>
      </c>
      <c r="H39" s="5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59"/>
      <c r="G40" s="52"/>
      <c r="H40" s="5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60"/>
      <c r="G41" s="61">
        <v>2022</v>
      </c>
    </row>
    <row r="42" spans="1:13" ht="15" customHeight="1" x14ac:dyDescent="0.25">
      <c r="A42" s="92"/>
      <c r="B42" s="92"/>
      <c r="C42" s="92"/>
      <c r="D42" s="92"/>
      <c r="E42" s="3"/>
      <c r="F42" s="62">
        <v>0</v>
      </c>
      <c r="G42" s="52" t="b">
        <v>0</v>
      </c>
    </row>
    <row r="43" spans="1:13" ht="15" customHeight="1" x14ac:dyDescent="0.25">
      <c r="A43" s="22"/>
      <c r="B43" s="22"/>
      <c r="C43" s="22"/>
      <c r="D43" s="22"/>
      <c r="E43" s="3"/>
      <c r="F43" s="63"/>
      <c r="G43" s="5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9" priority="6">
      <formula>$G12</formula>
    </cfRule>
  </conditionalFormatting>
  <conditionalFormatting sqref="E12:E39">
    <cfRule type="expression" dxfId="48" priority="5">
      <formula>AND($G$3,$E12=0)</formula>
    </cfRule>
  </conditionalFormatting>
  <conditionalFormatting sqref="F12:F39">
    <cfRule type="expression" dxfId="47" priority="4">
      <formula>AND($G$3,$F12=0)</formula>
    </cfRule>
  </conditionalFormatting>
  <conditionalFormatting sqref="F42">
    <cfRule type="expression" dxfId="46" priority="3">
      <formula>OR($G42=FALSE,AND($G$3,$F42=0))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L37" sqref="L3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110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111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112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113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114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115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10129753.539999999</v>
      </c>
      <c r="F12" s="12">
        <v>10535941.949999999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9396014.9499999993</v>
      </c>
      <c r="F13" s="12">
        <v>10293842.859999999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9298014.9499999993</v>
      </c>
      <c r="F15" s="12">
        <v>10293842.859999999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98000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8989826.5399999991</v>
      </c>
      <c r="F24" s="12">
        <v>9430721.9800000004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8982601.5299999993</v>
      </c>
      <c r="F25" s="12">
        <v>9420539.0600000005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7225.01</v>
      </c>
      <c r="F26" s="12">
        <v>10182.92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10535941.949999999</v>
      </c>
      <c r="F34" s="12">
        <v>11399062.83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-9420539.0600000005</v>
      </c>
      <c r="F35" s="12">
        <v>-10434403.199999999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-9420539.0600000005</v>
      </c>
      <c r="F37" s="12">
        <v>-10434403.199999999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1115402.8899999999</v>
      </c>
      <c r="F39" s="12">
        <v>964659.63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3" priority="6">
      <formula>$G12</formula>
    </cfRule>
  </conditionalFormatting>
  <conditionalFormatting sqref="E12:E39">
    <cfRule type="expression" dxfId="42" priority="5">
      <formula>AND($G$3,$E12=0)</formula>
    </cfRule>
  </conditionalFormatting>
  <conditionalFormatting sqref="F12:F39">
    <cfRule type="expression" dxfId="41" priority="4">
      <formula>AND($G$3,$F12=0)</formula>
    </cfRule>
  </conditionalFormatting>
  <conditionalFormatting sqref="F42">
    <cfRule type="expression" dxfId="40" priority="3">
      <formula>OR($G42=FALSE,AND($G$3,$F42=0))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144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145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5445623.29</v>
      </c>
      <c r="F12" s="12">
        <v>5875109.79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6186102.1299999999</v>
      </c>
      <c r="F13" s="12">
        <v>6418247.3899999997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6186102.1299999999</v>
      </c>
      <c r="F15" s="12">
        <v>6418247.3899999997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5756615.6299999999</v>
      </c>
      <c r="F24" s="12">
        <v>6199394.3799999999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5719772.7300000004</v>
      </c>
      <c r="F25" s="12">
        <v>6191054.5199999996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3017.9</v>
      </c>
      <c r="F26" s="12">
        <v>8339.86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5875109.79</v>
      </c>
      <c r="F34" s="12">
        <v>6093962.7999999998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-6191054.5199999996</v>
      </c>
      <c r="F35" s="12">
        <v>-6496140.0499999998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-6191054.5199999996</v>
      </c>
      <c r="F37" s="12">
        <v>-6496140.0499999998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-315944.73</v>
      </c>
      <c r="F39" s="12">
        <v>-402177.25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37" priority="6">
      <formula>$G12</formula>
    </cfRule>
  </conditionalFormatting>
  <conditionalFormatting sqref="E12:E39">
    <cfRule type="expression" dxfId="36" priority="5">
      <formula>AND($G$3,$E12=0)</formula>
    </cfRule>
  </conditionalFormatting>
  <conditionalFormatting sqref="F12:F39">
    <cfRule type="expression" dxfId="35" priority="4">
      <formula>AND($G$3,$F12=0)</formula>
    </cfRule>
  </conditionalFormatting>
  <conditionalFormatting sqref="F42">
    <cfRule type="expression" dxfId="34" priority="3">
      <formula>OR($G42=FALSE,AND($G$3,$F42=0))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8" workbookViewId="0">
      <selection activeCell="I35" sqref="I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6498086.4299999997</v>
      </c>
      <c r="F12" s="12">
        <v>7164310.9699999997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6717555.6699999999</v>
      </c>
      <c r="F13" s="12">
        <v>6881503.4100000001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6229217.2599999998</v>
      </c>
      <c r="F15" s="12">
        <v>6850605.8099999996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30897.599999999999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488338.41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6051331.1299999999</v>
      </c>
      <c r="F24" s="12">
        <v>6346522.3200000003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6049402.9699999997</v>
      </c>
      <c r="F25" s="12">
        <v>6311759.2199999997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1928.16</v>
      </c>
      <c r="F26" s="12">
        <v>3865.5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30897.599999999999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7164310.9699999997</v>
      </c>
      <c r="F34" s="12">
        <v>7699292.0599999996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-6311759.2199999997</v>
      </c>
      <c r="F35" s="12">
        <v>-6926939.9100000001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-6311759.2199999997</v>
      </c>
      <c r="F37" s="12">
        <v>-6926939.9100000001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852551.75</v>
      </c>
      <c r="F39" s="12">
        <v>772352.15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31" priority="6">
      <formula>$G12</formula>
    </cfRule>
  </conditionalFormatting>
  <conditionalFormatting sqref="E12:E39">
    <cfRule type="expression" dxfId="30" priority="5">
      <formula>AND($G$3,$E12=0)</formula>
    </cfRule>
  </conditionalFormatting>
  <conditionalFormatting sqref="F12:F39">
    <cfRule type="expression" dxfId="29" priority="4">
      <formula>AND($G$3,$F12=0)</formula>
    </cfRule>
  </conditionalFormatting>
  <conditionalFormatting sqref="F42">
    <cfRule type="expression" dxfId="28" priority="3">
      <formula>OR($G42=FALSE,AND($G$3,$F42=0))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148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150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10305006.77</v>
      </c>
      <c r="F12" s="12">
        <v>10029286.689999999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8476467.1199999992</v>
      </c>
      <c r="F13" s="12">
        <v>12291137.859999999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8476467.1199999992</v>
      </c>
      <c r="F15" s="12">
        <v>8863730.2799999993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3427407.58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8752187.1999999993</v>
      </c>
      <c r="F24" s="12">
        <v>8606579.0999999996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8746970.0800000001</v>
      </c>
      <c r="F25" s="12">
        <v>8596185.1099999994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5217.12</v>
      </c>
      <c r="F26" s="12">
        <v>10393.99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10029286.689999999</v>
      </c>
      <c r="F34" s="12">
        <v>13713845.449999999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-8596185.1099999994</v>
      </c>
      <c r="F35" s="12">
        <v>-9107657.6600000001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-8596185.1099999994</v>
      </c>
      <c r="F37" s="12">
        <v>-9107657.6600000001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1433101.58</v>
      </c>
      <c r="F39" s="12">
        <v>4606187.79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25" priority="6">
      <formula>$G12</formula>
    </cfRule>
  </conditionalFormatting>
  <conditionalFormatting sqref="E12:E39">
    <cfRule type="expression" dxfId="24" priority="5">
      <formula>AND($G$3,$E12=0)</formula>
    </cfRule>
  </conditionalFormatting>
  <conditionalFormatting sqref="F12:F39">
    <cfRule type="expression" dxfId="23" priority="4">
      <formula>AND($G$3,$F12=0)</formula>
    </cfRule>
  </conditionalFormatting>
  <conditionalFormatting sqref="F42">
    <cfRule type="expression" dxfId="22" priority="3">
      <formula>OR($G42=FALSE,AND($G$3,$F42=0))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9" workbookViewId="0">
      <selection activeCell="C47" sqref="C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130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131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132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2901054.61</v>
      </c>
      <c r="F12" s="31">
        <v>3057142.06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3282762.93</v>
      </c>
      <c r="F13" s="31">
        <v>3463068.54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3282762.93</v>
      </c>
      <c r="F15" s="31">
        <v>3456400.55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6667.99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3126675.48</v>
      </c>
      <c r="F24" s="31">
        <v>3289955.78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3126030.93</v>
      </c>
      <c r="F25" s="31">
        <v>3288656.69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644.54999999999995</v>
      </c>
      <c r="F26" s="31">
        <v>1299.0899999999999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3057142.06</v>
      </c>
      <c r="F34" s="31">
        <v>3230254.82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-3288656.69</v>
      </c>
      <c r="F35" s="31">
        <v>-3482899.23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-3288656.69</v>
      </c>
      <c r="F37" s="31">
        <v>-3482899.23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-231514.63</v>
      </c>
      <c r="F39" s="31">
        <v>-252644.41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9" priority="6">
      <formula>$G12</formula>
    </cfRule>
  </conditionalFormatting>
  <conditionalFormatting sqref="E12:E39">
    <cfRule type="expression" dxfId="18" priority="5">
      <formula>AND($G$3,$E12=0)</formula>
    </cfRule>
  </conditionalFormatting>
  <conditionalFormatting sqref="F12:F39">
    <cfRule type="expression" dxfId="17" priority="4">
      <formula>AND($G$3,$F12=0)</formula>
    </cfRule>
  </conditionalFormatting>
  <conditionalFormatting sqref="F42">
    <cfRule type="expression" dxfId="16" priority="3">
      <formula>OR($G42=FALSE,AND($G$3,$F42=0))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164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167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169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1938813.41</v>
      </c>
      <c r="F12" s="12">
        <v>1999692.88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1667669.91</v>
      </c>
      <c r="F13" s="12">
        <v>1669932.38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1667669.91</v>
      </c>
      <c r="F15" s="12">
        <v>1669932.38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1606790.44</v>
      </c>
      <c r="F24" s="12">
        <v>1712958.55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1590405.33</v>
      </c>
      <c r="F25" s="12">
        <v>1697045.64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16385.11</v>
      </c>
      <c r="F26" s="12">
        <v>15912.91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1999692.88</v>
      </c>
      <c r="F34" s="12">
        <v>1956666.71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-1697045.64</v>
      </c>
      <c r="F35" s="12">
        <v>-1681260.6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-1697045.64</v>
      </c>
      <c r="F37" s="12">
        <v>-1681260.6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302647.24</v>
      </c>
      <c r="F39" s="12">
        <v>275406.11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75" priority="6">
      <formula>$G12</formula>
    </cfRule>
  </conditionalFormatting>
  <conditionalFormatting sqref="E12:E39">
    <cfRule type="expression" dxfId="174" priority="5">
      <formula>AND($G$3,$E12=0)</formula>
    </cfRule>
  </conditionalFormatting>
  <conditionalFormatting sqref="F12:F39">
    <cfRule type="expression" dxfId="173" priority="4">
      <formula>AND($G$3,$F12=0)</formula>
    </cfRule>
  </conditionalFormatting>
  <conditionalFormatting sqref="F42">
    <cfRule type="expression" dxfId="172" priority="3">
      <formula>OR($G42=FALSE,AND($G$3,$F42=0))</formula>
    </cfRule>
  </conditionalFormatting>
  <conditionalFormatting sqref="E7">
    <cfRule type="expression" dxfId="171" priority="1">
      <formula>$G7&lt;2018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workbookViewId="0">
      <selection activeCell="N36" sqref="N3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0.855468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190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191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192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4277554.21</v>
      </c>
      <c r="F12" s="31">
        <v>4656382.34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1283644.45</v>
      </c>
      <c r="F13" s="31">
        <v>888151.5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838484.45</v>
      </c>
      <c r="F15" s="31">
        <v>888151.5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445160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904816.32</v>
      </c>
      <c r="F24" s="31">
        <v>1054294.57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904705.71</v>
      </c>
      <c r="F25" s="31">
        <v>1054139.77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110.61</v>
      </c>
      <c r="F26" s="31">
        <v>154.80000000000001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4656382.34</v>
      </c>
      <c r="F34" s="31">
        <v>4490239.2699999996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-1054139.77</v>
      </c>
      <c r="F35" s="31">
        <v>-1051498.53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-1054139.77</v>
      </c>
      <c r="F37" s="31">
        <v>-1051498.53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3602242.57</v>
      </c>
      <c r="F39" s="31">
        <v>3438740.74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" priority="6">
      <formula>$G12</formula>
    </cfRule>
  </conditionalFormatting>
  <conditionalFormatting sqref="E12:E39">
    <cfRule type="expression" dxfId="12" priority="5">
      <formula>AND($G$3,$E12=0)</formula>
    </cfRule>
  </conditionalFormatting>
  <conditionalFormatting sqref="F12:F39">
    <cfRule type="expression" dxfId="11" priority="4">
      <formula>AND($G$3,$F12=0)</formula>
    </cfRule>
  </conditionalFormatting>
  <conditionalFormatting sqref="F42">
    <cfRule type="expression" dxfId="10" priority="3">
      <formula>OR($G42=FALSE,AND($G$3,$F42=0))</formula>
    </cfRule>
  </conditionalFormatting>
  <conditionalFormatting sqref="E7">
    <cfRule type="expression" dxfId="9" priority="1">
      <formula>$G7&lt;2018</formula>
    </cfRule>
  </conditionalFormatting>
  <conditionalFormatting sqref="F7">
    <cfRule type="expression" dxfId="8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41" t="s">
        <v>217</v>
      </c>
      <c r="B2" s="141"/>
      <c r="C2" s="141"/>
      <c r="D2" s="141"/>
      <c r="E2" s="141"/>
      <c r="F2" s="141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142" t="s">
        <v>45</v>
      </c>
      <c r="B3" s="143"/>
      <c r="C3" s="144"/>
      <c r="D3" s="145"/>
      <c r="E3" s="142" t="s">
        <v>44</v>
      </c>
      <c r="F3" s="146"/>
      <c r="G3" s="2" t="b">
        <v>0</v>
      </c>
    </row>
    <row r="4" spans="1:13" ht="31.5" customHeight="1" x14ac:dyDescent="0.25">
      <c r="A4" s="147" t="s">
        <v>218</v>
      </c>
      <c r="B4" s="148"/>
      <c r="C4" s="149" t="s">
        <v>222</v>
      </c>
      <c r="D4" s="150"/>
      <c r="E4" s="151" t="s">
        <v>42</v>
      </c>
      <c r="F4" s="152"/>
      <c r="G4" s="2" t="b">
        <v>0</v>
      </c>
      <c r="H4" s="2"/>
    </row>
    <row r="5" spans="1:13" ht="15" customHeight="1" x14ac:dyDescent="0.25">
      <c r="A5" s="147" t="s">
        <v>219</v>
      </c>
      <c r="B5" s="148"/>
      <c r="C5" s="153" t="s">
        <v>223</v>
      </c>
      <c r="D5" s="154"/>
      <c r="E5" s="151"/>
      <c r="F5" s="152"/>
      <c r="G5" s="2" t="b">
        <v>0</v>
      </c>
    </row>
    <row r="6" spans="1:13" ht="15" customHeight="1" x14ac:dyDescent="0.25">
      <c r="A6" s="147" t="s">
        <v>139</v>
      </c>
      <c r="B6" s="148"/>
      <c r="C6" s="153" t="s">
        <v>224</v>
      </c>
      <c r="D6" s="154"/>
      <c r="E6" s="151"/>
      <c r="F6" s="152"/>
      <c r="G6" s="2" t="s">
        <v>39</v>
      </c>
    </row>
    <row r="7" spans="1:13" ht="15" customHeight="1" x14ac:dyDescent="0.25">
      <c r="A7" s="155" t="s">
        <v>220</v>
      </c>
      <c r="B7" s="156"/>
      <c r="C7" s="153"/>
      <c r="D7" s="154"/>
      <c r="E7" s="49" t="s">
        <v>34</v>
      </c>
      <c r="F7" s="50"/>
      <c r="G7" s="15">
        <v>2022</v>
      </c>
    </row>
    <row r="8" spans="1:13" ht="15" customHeight="1" x14ac:dyDescent="0.25">
      <c r="A8" s="157" t="s">
        <v>37</v>
      </c>
      <c r="B8" s="143"/>
      <c r="C8" s="153"/>
      <c r="D8" s="154"/>
      <c r="E8" s="139"/>
      <c r="F8" s="140"/>
      <c r="G8" s="15">
        <v>2022</v>
      </c>
    </row>
    <row r="9" spans="1:13" ht="15" customHeight="1" x14ac:dyDescent="0.25">
      <c r="A9" s="160" t="s">
        <v>225</v>
      </c>
      <c r="B9" s="156"/>
      <c r="C9" s="161"/>
      <c r="D9" s="162"/>
      <c r="E9" s="158" t="s">
        <v>34</v>
      </c>
      <c r="F9" s="159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5056546.91</v>
      </c>
      <c r="F12" s="12">
        <v>5144824.54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5388098.6500000004</v>
      </c>
      <c r="F13" s="12">
        <v>5427649.3499999996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5388098.6500000004</v>
      </c>
      <c r="F15" s="12">
        <v>5427649.3499999996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5299821.0199999996</v>
      </c>
      <c r="F24" s="12">
        <v>5377142.4900000002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5293415.72</v>
      </c>
      <c r="F25" s="12">
        <v>5371378.4000000004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6405.3</v>
      </c>
      <c r="F26" s="12">
        <v>5764.09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5144824.54</v>
      </c>
      <c r="F34" s="12">
        <v>5195331.4000000004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-5371378.4000000004</v>
      </c>
      <c r="F35" s="12">
        <v>-5519587.2300000004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-5371378.4000000004</v>
      </c>
      <c r="F37" s="12">
        <v>-5519587.2300000004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-226553.86</v>
      </c>
      <c r="F39" s="12">
        <v>-324255.83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7" priority="6">
      <formula>$G12</formula>
    </cfRule>
  </conditionalFormatting>
  <conditionalFormatting sqref="E12:E39">
    <cfRule type="expression" dxfId="6" priority="5">
      <formula>AND($G$3,$E12=0)</formula>
    </cfRule>
  </conditionalFormatting>
  <conditionalFormatting sqref="F12:F39">
    <cfRule type="expression" dxfId="5" priority="4">
      <formula>AND($G$3,$F12=0)</formula>
    </cfRule>
  </conditionalFormatting>
  <conditionalFormatting sqref="F42">
    <cfRule type="expression" dxfId="4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4" workbookViewId="0">
      <selection sqref="A1:F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85546875" style="1" customWidth="1"/>
    <col min="10" max="10" width="14.140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68" t="s">
        <v>35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142" t="s">
        <v>44</v>
      </c>
      <c r="F3" s="143"/>
      <c r="G3" s="2" t="b">
        <v>0</v>
      </c>
    </row>
    <row r="4" spans="1:13" ht="31.5" customHeight="1" x14ac:dyDescent="0.25">
      <c r="A4" s="79" t="s">
        <v>218</v>
      </c>
      <c r="B4" s="80"/>
      <c r="C4" s="75" t="str">
        <f>IF(G4,"Rachunek zysków i strat","Zestawienie zmian w funduszu jednostki")</f>
        <v>Zestawienie zmian w funduszu jednostki</v>
      </c>
      <c r="D4" s="76"/>
      <c r="E4" s="151" t="s">
        <v>42</v>
      </c>
      <c r="F4" s="163"/>
      <c r="G4" s="2" t="b">
        <v>0</v>
      </c>
      <c r="H4" s="2"/>
    </row>
    <row r="5" spans="1:13" ht="15" customHeight="1" x14ac:dyDescent="0.25">
      <c r="A5" s="79" t="s">
        <v>219</v>
      </c>
      <c r="B5" s="80"/>
      <c r="C5" s="77" t="str">
        <f>IF(G5,"sporządzony","sporządzone")</f>
        <v>sporządzone</v>
      </c>
      <c r="D5" s="76"/>
      <c r="E5" s="151"/>
      <c r="F5" s="163"/>
      <c r="G5" s="2" t="b">
        <v>0</v>
      </c>
    </row>
    <row r="6" spans="1:13" ht="15" customHeight="1" x14ac:dyDescent="0.25">
      <c r="A6" s="79" t="s">
        <v>139</v>
      </c>
      <c r="B6" s="80"/>
      <c r="C6" s="77" t="str">
        <f>CONCATENATE("na dzień ",G6)</f>
        <v>na dzień 31.12.2022</v>
      </c>
      <c r="D6" s="76"/>
      <c r="E6" s="151"/>
      <c r="F6" s="163"/>
      <c r="G6" s="2" t="s">
        <v>39</v>
      </c>
    </row>
    <row r="7" spans="1:13" ht="15" customHeight="1" x14ac:dyDescent="0.25">
      <c r="A7" s="85" t="s">
        <v>220</v>
      </c>
      <c r="B7" s="86"/>
      <c r="C7" s="77" t="str">
        <f>IF(G4,"Wariant porównawczy","")</f>
        <v/>
      </c>
      <c r="D7" s="76"/>
      <c r="E7" s="49" t="s">
        <v>34</v>
      </c>
      <c r="F7" s="50"/>
      <c r="G7" s="64">
        <v>2022</v>
      </c>
    </row>
    <row r="8" spans="1:13" ht="15" customHeight="1" x14ac:dyDescent="0.25">
      <c r="A8" s="89" t="s">
        <v>37</v>
      </c>
      <c r="B8" s="78"/>
      <c r="C8" s="77"/>
      <c r="D8" s="76"/>
      <c r="E8" s="139"/>
      <c r="F8" s="140"/>
      <c r="G8" s="64">
        <v>2022</v>
      </c>
    </row>
    <row r="9" spans="1:13" ht="15" customHeight="1" x14ac:dyDescent="0.25">
      <c r="A9" s="165" t="s">
        <v>225</v>
      </c>
      <c r="B9" s="86"/>
      <c r="C9" s="93" t="s">
        <v>35</v>
      </c>
      <c r="D9" s="94"/>
      <c r="E9" s="158" t="s">
        <v>34</v>
      </c>
      <c r="F9" s="164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198783757.63</v>
      </c>
      <c r="F12" s="12">
        <v>220884913.19999999</v>
      </c>
      <c r="G12" s="2" t="b">
        <v>1</v>
      </c>
      <c r="H12" s="2"/>
      <c r="I12" s="46">
        <f>SUM('P163:dbfo'!E12)</f>
        <v>198783757.63000005</v>
      </c>
      <c r="J12" s="46">
        <f>SUM('P163:dbfo'!F12)</f>
        <v>220884913.19999996</v>
      </c>
      <c r="K12" s="46">
        <f>E12-I12</f>
        <v>0</v>
      </c>
      <c r="L12" s="46">
        <f>F12-J12</f>
        <v>0</v>
      </c>
      <c r="M12" s="46"/>
    </row>
    <row r="13" spans="1:13" ht="15" customHeight="1" x14ac:dyDescent="0.25">
      <c r="A13" s="65" t="s">
        <v>30</v>
      </c>
      <c r="B13" s="66"/>
      <c r="C13" s="66"/>
      <c r="D13" s="67"/>
      <c r="E13" s="12">
        <v>159620628.38999999</v>
      </c>
      <c r="F13" s="12">
        <v>164760880.22999999</v>
      </c>
      <c r="G13" s="2" t="b">
        <v>0</v>
      </c>
      <c r="H13" s="2"/>
      <c r="I13" s="46">
        <f>SUM('P163:dbfo'!E13)</f>
        <v>159620628.39000002</v>
      </c>
      <c r="J13" s="46">
        <f>SUM('P163:dbfo'!F13)</f>
        <v>164760880.23000002</v>
      </c>
      <c r="K13" s="46">
        <f t="shared" ref="K13:K39" si="0">E13-I13</f>
        <v>0</v>
      </c>
      <c r="L13" s="46">
        <f t="shared" ref="L13:L39" si="1">F13-J13</f>
        <v>0</v>
      </c>
      <c r="M13" s="46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46">
        <f>SUM('P163:dbfo'!E14)</f>
        <v>0</v>
      </c>
      <c r="J14" s="46">
        <f>SUM('P163:dbfo'!F14)</f>
        <v>0</v>
      </c>
      <c r="K14" s="46">
        <f t="shared" si="0"/>
        <v>0</v>
      </c>
      <c r="L14" s="46">
        <f t="shared" si="1"/>
        <v>0</v>
      </c>
      <c r="M14" s="46"/>
    </row>
    <row r="15" spans="1:13" ht="15" customHeight="1" x14ac:dyDescent="0.25">
      <c r="A15" s="65" t="s">
        <v>28</v>
      </c>
      <c r="B15" s="66"/>
      <c r="C15" s="66"/>
      <c r="D15" s="67"/>
      <c r="E15" s="12">
        <v>139937471.03999999</v>
      </c>
      <c r="F15" s="12">
        <v>149589862.03</v>
      </c>
      <c r="G15" s="2" t="b">
        <v>0</v>
      </c>
      <c r="H15" s="2"/>
      <c r="I15" s="46">
        <f>SUM('P163:dbfo'!E15)</f>
        <v>139937471.04000002</v>
      </c>
      <c r="J15" s="46">
        <f>SUM('P163:dbfo'!F15)</f>
        <v>149589862.03</v>
      </c>
      <c r="K15" s="46">
        <f t="shared" si="0"/>
        <v>0</v>
      </c>
      <c r="L15" s="46">
        <f t="shared" si="1"/>
        <v>0</v>
      </c>
      <c r="M15" s="46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46">
        <f>SUM('P163:dbfo'!E16)</f>
        <v>0</v>
      </c>
      <c r="J16" s="46">
        <f>SUM('P163:dbfo'!F16)</f>
        <v>0</v>
      </c>
      <c r="K16" s="46">
        <f t="shared" si="0"/>
        <v>0</v>
      </c>
      <c r="L16" s="46">
        <f t="shared" si="1"/>
        <v>0</v>
      </c>
      <c r="M16" s="46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54732.54</v>
      </c>
      <c r="G17" s="2" t="b">
        <v>0</v>
      </c>
      <c r="H17" s="2"/>
      <c r="I17" s="46">
        <f>SUM('P163:dbfo'!E17)</f>
        <v>0</v>
      </c>
      <c r="J17" s="46">
        <f>SUM('P163:dbfo'!F17)</f>
        <v>54732.539999999994</v>
      </c>
      <c r="K17" s="46">
        <f t="shared" si="0"/>
        <v>0</v>
      </c>
      <c r="L17" s="46">
        <f t="shared" si="1"/>
        <v>0</v>
      </c>
      <c r="M17" s="46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46">
        <f>SUM('P163:dbfo'!E18)</f>
        <v>0</v>
      </c>
      <c r="J18" s="46">
        <f>SUM('P163:dbfo'!F18)</f>
        <v>0</v>
      </c>
      <c r="K18" s="46">
        <f t="shared" si="0"/>
        <v>0</v>
      </c>
      <c r="L18" s="46">
        <f t="shared" si="1"/>
        <v>0</v>
      </c>
      <c r="M18" s="46"/>
    </row>
    <row r="19" spans="1:13" ht="24" customHeight="1" x14ac:dyDescent="0.25">
      <c r="A19" s="65" t="s">
        <v>24</v>
      </c>
      <c r="B19" s="66"/>
      <c r="C19" s="66"/>
      <c r="D19" s="67"/>
      <c r="E19" s="12">
        <v>19683157.350000001</v>
      </c>
      <c r="F19" s="12">
        <f>15055893.17+6667.99</f>
        <v>15062561.16</v>
      </c>
      <c r="G19" s="2" t="b">
        <v>0</v>
      </c>
      <c r="H19" s="2"/>
      <c r="I19" s="46">
        <f>SUM('P163:dbfo'!E19)</f>
        <v>19683157.350000001</v>
      </c>
      <c r="J19" s="46">
        <f>SUM('P163:dbfo'!F19)</f>
        <v>15062561.16</v>
      </c>
      <c r="K19" s="46">
        <f t="shared" si="0"/>
        <v>0</v>
      </c>
      <c r="L19" s="46">
        <f t="shared" si="1"/>
        <v>0</v>
      </c>
      <c r="M19" s="46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46">
        <f>SUM('P163:dbfo'!E20)</f>
        <v>0</v>
      </c>
      <c r="J20" s="46">
        <f>SUM('P163:dbfo'!F20)</f>
        <v>0</v>
      </c>
      <c r="K20" s="46">
        <f t="shared" si="0"/>
        <v>0</v>
      </c>
      <c r="L20" s="46">
        <f t="shared" si="1"/>
        <v>0</v>
      </c>
      <c r="M20" s="46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53724.5</v>
      </c>
      <c r="G21" s="2" t="b">
        <v>0</v>
      </c>
      <c r="H21" s="2"/>
      <c r="I21" s="46">
        <f>SUM('P163:dbfo'!E21)</f>
        <v>0</v>
      </c>
      <c r="J21" s="46">
        <f>SUM('P163:dbfo'!F21)</f>
        <v>53724.5</v>
      </c>
      <c r="K21" s="46">
        <f t="shared" si="0"/>
        <v>0</v>
      </c>
      <c r="L21" s="46">
        <f t="shared" si="1"/>
        <v>0</v>
      </c>
      <c r="M21" s="46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46">
        <f>SUM('P163:dbfo'!E22)</f>
        <v>0</v>
      </c>
      <c r="J22" s="46">
        <f>SUM('P163:dbfo'!F22)</f>
        <v>0</v>
      </c>
      <c r="K22" s="46">
        <f t="shared" si="0"/>
        <v>0</v>
      </c>
      <c r="L22" s="46">
        <f t="shared" si="1"/>
        <v>0</v>
      </c>
      <c r="M22" s="46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46">
        <f>SUM('P163:dbfo'!E23)</f>
        <v>0</v>
      </c>
      <c r="J23" s="46">
        <f>SUM('P163:dbfo'!F23)</f>
        <v>0</v>
      </c>
      <c r="K23" s="46">
        <f t="shared" si="0"/>
        <v>0</v>
      </c>
      <c r="L23" s="46">
        <f t="shared" si="1"/>
        <v>0</v>
      </c>
      <c r="M23" s="46"/>
    </row>
    <row r="24" spans="1:13" ht="15" customHeight="1" x14ac:dyDescent="0.25">
      <c r="A24" s="65" t="s">
        <v>19</v>
      </c>
      <c r="B24" s="66"/>
      <c r="C24" s="66"/>
      <c r="D24" s="67"/>
      <c r="E24" s="12">
        <v>137519472.81999999</v>
      </c>
      <c r="F24" s="12">
        <v>145622456.25</v>
      </c>
      <c r="G24" s="2" t="b">
        <v>0</v>
      </c>
      <c r="H24" s="2"/>
      <c r="I24" s="46">
        <f>SUM('P163:dbfo'!E24)</f>
        <v>137519472.81999999</v>
      </c>
      <c r="J24" s="46">
        <f>SUM('P163:dbfo'!F24)</f>
        <v>145622456.25</v>
      </c>
      <c r="K24" s="46">
        <f t="shared" si="0"/>
        <v>0</v>
      </c>
      <c r="L24" s="46">
        <f t="shared" si="1"/>
        <v>0</v>
      </c>
      <c r="M24" s="46"/>
    </row>
    <row r="25" spans="1:13" ht="15" customHeight="1" x14ac:dyDescent="0.25">
      <c r="A25" s="65" t="s">
        <v>18</v>
      </c>
      <c r="B25" s="66"/>
      <c r="C25" s="66"/>
      <c r="D25" s="67"/>
      <c r="E25" s="12">
        <v>137254289.09</v>
      </c>
      <c r="F25" s="12">
        <v>145260254.94999999</v>
      </c>
      <c r="G25" s="2" t="b">
        <v>0</v>
      </c>
      <c r="H25" s="2"/>
      <c r="I25" s="46">
        <f>SUM('P163:dbfo'!E25)</f>
        <v>137254289.09</v>
      </c>
      <c r="J25" s="46">
        <f>SUM('P163:dbfo'!F25)</f>
        <v>145260254.94999999</v>
      </c>
      <c r="K25" s="46">
        <f t="shared" si="0"/>
        <v>0</v>
      </c>
      <c r="L25" s="46">
        <f t="shared" si="1"/>
        <v>0</v>
      </c>
      <c r="M25" s="46"/>
    </row>
    <row r="26" spans="1:13" ht="15" customHeight="1" x14ac:dyDescent="0.25">
      <c r="A26" s="65" t="s">
        <v>17</v>
      </c>
      <c r="B26" s="66"/>
      <c r="C26" s="66"/>
      <c r="D26" s="67"/>
      <c r="E26" s="12">
        <v>231358.73</v>
      </c>
      <c r="F26" s="12">
        <v>307468.76</v>
      </c>
      <c r="G26" s="2" t="b">
        <v>0</v>
      </c>
      <c r="H26" s="2"/>
      <c r="I26" s="46">
        <f>SUM('P163:dbfo'!E26)</f>
        <v>231358.72999999998</v>
      </c>
      <c r="J26" s="46">
        <f>SUM('P163:dbfo'!F26)</f>
        <v>307468.76</v>
      </c>
      <c r="K26" s="46">
        <f t="shared" si="0"/>
        <v>0</v>
      </c>
      <c r="L26" s="46">
        <f t="shared" si="1"/>
        <v>0</v>
      </c>
      <c r="M26" s="46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46">
        <f>SUM('P163:dbfo'!E27)</f>
        <v>0</v>
      </c>
      <c r="J27" s="46">
        <f>SUM('P163:dbfo'!F27)</f>
        <v>0</v>
      </c>
      <c r="K27" s="46">
        <f t="shared" si="0"/>
        <v>0</v>
      </c>
      <c r="L27" s="46">
        <f t="shared" si="1"/>
        <v>0</v>
      </c>
      <c r="M27" s="46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54732.54</v>
      </c>
      <c r="G28" s="2" t="b">
        <v>0</v>
      </c>
      <c r="H28" s="2"/>
      <c r="I28" s="46">
        <f>SUM('P163:dbfo'!E28)</f>
        <v>0</v>
      </c>
      <c r="J28" s="46">
        <f>SUM('P163:dbfo'!F28)</f>
        <v>54732.539999999994</v>
      </c>
      <c r="K28" s="46">
        <f t="shared" si="0"/>
        <v>0</v>
      </c>
      <c r="L28" s="46">
        <f t="shared" si="1"/>
        <v>0</v>
      </c>
      <c r="M28" s="46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46">
        <f>SUM('P163:dbfo'!E29)</f>
        <v>0</v>
      </c>
      <c r="J29" s="46">
        <f>SUM('P163:dbfo'!F29)</f>
        <v>0</v>
      </c>
      <c r="K29" s="46">
        <f t="shared" si="0"/>
        <v>0</v>
      </c>
      <c r="L29" s="46">
        <f t="shared" si="1"/>
        <v>0</v>
      </c>
      <c r="M29" s="46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46">
        <f>SUM('P163:dbfo'!E30)</f>
        <v>0</v>
      </c>
      <c r="J30" s="46">
        <f>SUM('P163:dbfo'!F30)</f>
        <v>0</v>
      </c>
      <c r="K30" s="46">
        <f t="shared" si="0"/>
        <v>0</v>
      </c>
      <c r="L30" s="46">
        <f t="shared" si="1"/>
        <v>0</v>
      </c>
      <c r="M30" s="46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46">
        <f>SUM('P163:dbfo'!E31)</f>
        <v>0</v>
      </c>
      <c r="J31" s="46">
        <f>SUM('P163:dbfo'!F31)</f>
        <v>0</v>
      </c>
      <c r="K31" s="46">
        <f t="shared" si="0"/>
        <v>0</v>
      </c>
      <c r="L31" s="46">
        <f t="shared" si="1"/>
        <v>0</v>
      </c>
      <c r="M31" s="46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46">
        <f>SUM('P163:dbfo'!E32)</f>
        <v>0</v>
      </c>
      <c r="J32" s="46">
        <f>SUM('P163:dbfo'!F32)</f>
        <v>0</v>
      </c>
      <c r="K32" s="46">
        <f t="shared" si="0"/>
        <v>0</v>
      </c>
      <c r="L32" s="46">
        <f t="shared" si="1"/>
        <v>0</v>
      </c>
      <c r="M32" s="46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46">
        <f>SUM('P163:dbfo'!E33)</f>
        <v>33825</v>
      </c>
      <c r="J33" s="46">
        <f>SUM('P163:dbfo'!F33)</f>
        <v>0</v>
      </c>
      <c r="K33" s="46">
        <f t="shared" si="0"/>
        <v>0</v>
      </c>
      <c r="L33" s="46">
        <f t="shared" si="1"/>
        <v>0</v>
      </c>
      <c r="M33" s="46"/>
    </row>
    <row r="34" spans="1:13" ht="15" customHeight="1" x14ac:dyDescent="0.25">
      <c r="A34" s="65" t="s">
        <v>9</v>
      </c>
      <c r="B34" s="66"/>
      <c r="C34" s="66"/>
      <c r="D34" s="67"/>
      <c r="E34" s="12">
        <v>220884913.19999999</v>
      </c>
      <c r="F34" s="12">
        <v>240023337.18000001</v>
      </c>
      <c r="G34" s="2" t="b">
        <v>1</v>
      </c>
      <c r="H34" s="2"/>
      <c r="I34" s="46">
        <f>SUM('P163:dbfo'!E34)</f>
        <v>220884913.19999996</v>
      </c>
      <c r="J34" s="46">
        <f>SUM('P163:dbfo'!F34)</f>
        <v>240023337.18000004</v>
      </c>
      <c r="K34" s="46">
        <f t="shared" si="0"/>
        <v>0</v>
      </c>
      <c r="L34" s="46">
        <f t="shared" si="1"/>
        <v>0</v>
      </c>
      <c r="M34" s="46"/>
    </row>
    <row r="35" spans="1:13" ht="15" customHeight="1" x14ac:dyDescent="0.25">
      <c r="A35" s="65" t="s">
        <v>8</v>
      </c>
      <c r="B35" s="66"/>
      <c r="C35" s="66"/>
      <c r="D35" s="67"/>
      <c r="E35" s="12">
        <v>-145260254.94999999</v>
      </c>
      <c r="F35" s="12">
        <v>-155312422.13999999</v>
      </c>
      <c r="G35" s="2" t="b">
        <v>1</v>
      </c>
      <c r="H35" s="2"/>
      <c r="I35" s="46">
        <f>SUM('P163:dbfo'!E35)</f>
        <v>-145260254.94999999</v>
      </c>
      <c r="J35" s="46">
        <f>SUM('P163:dbfo'!F35)</f>
        <v>-155312422.13999996</v>
      </c>
      <c r="K35" s="46">
        <f t="shared" si="0"/>
        <v>0</v>
      </c>
      <c r="L35" s="46">
        <f t="shared" si="1"/>
        <v>0</v>
      </c>
      <c r="M35" s="46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46">
        <f>SUM('P163:dbfo'!E36)</f>
        <v>0</v>
      </c>
      <c r="J36" s="46">
        <f>SUM('P163:dbfo'!F36)</f>
        <v>0</v>
      </c>
      <c r="K36" s="46">
        <f t="shared" si="0"/>
        <v>0</v>
      </c>
      <c r="L36" s="46">
        <f t="shared" si="1"/>
        <v>0</v>
      </c>
      <c r="M36" s="46"/>
    </row>
    <row r="37" spans="1:13" ht="15" customHeight="1" x14ac:dyDescent="0.25">
      <c r="A37" s="65" t="s">
        <v>6</v>
      </c>
      <c r="B37" s="66"/>
      <c r="C37" s="66"/>
      <c r="D37" s="67"/>
      <c r="E37" s="12">
        <v>-145260254.94999999</v>
      </c>
      <c r="F37" s="12">
        <v>-155312422.13999999</v>
      </c>
      <c r="G37" s="2" t="b">
        <v>0</v>
      </c>
      <c r="H37" s="2"/>
      <c r="I37" s="46">
        <f>SUM('P163:dbfo'!E37)</f>
        <v>-145260254.94999999</v>
      </c>
      <c r="J37" s="46">
        <f>SUM('P163:dbfo'!F37)</f>
        <v>-155312422.13999996</v>
      </c>
      <c r="K37" s="46">
        <f t="shared" si="0"/>
        <v>0</v>
      </c>
      <c r="L37" s="46">
        <f t="shared" si="1"/>
        <v>0</v>
      </c>
      <c r="M37" s="46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46">
        <f>SUM('P163:dbfo'!E38)</f>
        <v>0</v>
      </c>
      <c r="J38" s="46">
        <f>SUM('P163:dbfo'!F38)</f>
        <v>0</v>
      </c>
      <c r="K38" s="46">
        <f t="shared" si="0"/>
        <v>0</v>
      </c>
      <c r="L38" s="46">
        <f t="shared" si="1"/>
        <v>0</v>
      </c>
      <c r="M38" s="46"/>
    </row>
    <row r="39" spans="1:13" ht="15" customHeight="1" x14ac:dyDescent="0.25">
      <c r="A39" s="65" t="s">
        <v>4</v>
      </c>
      <c r="B39" s="66"/>
      <c r="C39" s="66"/>
      <c r="D39" s="67"/>
      <c r="E39" s="12">
        <v>75624658.25</v>
      </c>
      <c r="F39" s="12">
        <v>84710915.040000007</v>
      </c>
      <c r="G39" s="2" t="b">
        <v>1</v>
      </c>
      <c r="H39" s="2"/>
      <c r="I39" s="46">
        <f>SUM('P163:dbfo'!E39)</f>
        <v>75624658.249999985</v>
      </c>
      <c r="J39" s="46">
        <f>SUM('P163:dbfo'!F39)</f>
        <v>84710915.040000021</v>
      </c>
      <c r="K39" s="46">
        <f t="shared" si="0"/>
        <v>0</v>
      </c>
      <c r="L39" s="46">
        <f t="shared" si="1"/>
        <v>0</v>
      </c>
      <c r="M39" s="46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3" priority="6">
      <formula>$G12</formula>
    </cfRule>
  </conditionalFormatting>
  <conditionalFormatting sqref="E12:E39">
    <cfRule type="expression" dxfId="2" priority="5">
      <formula>AND($G$3,$E12=0)</formula>
    </cfRule>
  </conditionalFormatting>
  <conditionalFormatting sqref="F12:F39">
    <cfRule type="expression" dxfId="1" priority="4">
      <formula>AND($G$3,$F12=0)</formula>
    </cfRule>
  </conditionalFormatting>
  <conditionalFormatting sqref="F42">
    <cfRule type="expression" dxfId="0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56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211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212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213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214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215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2728642.81</v>
      </c>
      <c r="F12" s="31">
        <v>3015984.74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2290776.9300000002</v>
      </c>
      <c r="F13" s="31">
        <v>2356049.34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2290776.9300000002</v>
      </c>
      <c r="F15" s="31">
        <v>2356049.34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2003435</v>
      </c>
      <c r="F24" s="31">
        <v>2326541.65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2003012.13</v>
      </c>
      <c r="F25" s="31">
        <v>2326055.61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422.87</v>
      </c>
      <c r="F26" s="31">
        <v>486.04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3015984.74</v>
      </c>
      <c r="F34" s="31">
        <v>3045492.43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-2326055.61</v>
      </c>
      <c r="F35" s="31">
        <v>-2408989.2200000002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-2326055.61</v>
      </c>
      <c r="F37" s="31">
        <v>-2408989.2200000002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689929.13</v>
      </c>
      <c r="F39" s="31">
        <v>636503.21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69" priority="6">
      <formula>$G12</formula>
    </cfRule>
  </conditionalFormatting>
  <conditionalFormatting sqref="E12:E39">
    <cfRule type="expression" dxfId="168" priority="5">
      <formula>AND($G$3,$E12=0)</formula>
    </cfRule>
  </conditionalFormatting>
  <conditionalFormatting sqref="F12:F39">
    <cfRule type="expression" dxfId="167" priority="4">
      <formula>AND($G$3,$F12=0)</formula>
    </cfRule>
  </conditionalFormatting>
  <conditionalFormatting sqref="F42">
    <cfRule type="expression" dxfId="166" priority="3">
      <formula>OR($G42=FALSE,AND($G$3,$F42=0))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1790065.61</v>
      </c>
      <c r="F12" s="12">
        <v>1863117.12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1709659.89</v>
      </c>
      <c r="F13" s="12">
        <v>2012240.55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1709659.89</v>
      </c>
      <c r="F15" s="12">
        <v>2012240.55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1636608.38</v>
      </c>
      <c r="F24" s="12">
        <v>1731783.3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1628354.01</v>
      </c>
      <c r="F25" s="12">
        <v>1728279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8254.3700000000008</v>
      </c>
      <c r="F26" s="12">
        <v>3504.3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1863117.12</v>
      </c>
      <c r="F34" s="12">
        <v>2143574.37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-1728279</v>
      </c>
      <c r="F35" s="12">
        <v>-2020059.74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-1728279</v>
      </c>
      <c r="F37" s="12">
        <v>-2020059.74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134838.12</v>
      </c>
      <c r="F39" s="12">
        <v>123514.63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63" priority="6">
      <formula>$G12</formula>
    </cfRule>
  </conditionalFormatting>
  <conditionalFormatting sqref="E12:E39">
    <cfRule type="expression" dxfId="162" priority="5">
      <formula>AND($G$3,$E12=0)</formula>
    </cfRule>
  </conditionalFormatting>
  <conditionalFormatting sqref="F12:F39">
    <cfRule type="expression" dxfId="161" priority="4">
      <formula>AND($G$3,$F12=0)</formula>
    </cfRule>
  </conditionalFormatting>
  <conditionalFormatting sqref="F42">
    <cfRule type="expression" dxfId="160" priority="3">
      <formula>OR($G42=FALSE,AND($G$3,$F42=0))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47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43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41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40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38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36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2613520.34</v>
      </c>
      <c r="F12" s="12">
        <v>2714379.53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2053356.8</v>
      </c>
      <c r="F13" s="12">
        <v>2223893.81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2053356.8</v>
      </c>
      <c r="F15" s="12">
        <v>2223893.81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1952497.61</v>
      </c>
      <c r="F24" s="12">
        <v>2098209.19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1950961.05</v>
      </c>
      <c r="F25" s="12">
        <v>2093144.37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1536.56</v>
      </c>
      <c r="F26" s="12">
        <v>5064.82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2714379.53</v>
      </c>
      <c r="F34" s="12">
        <v>2840064.15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-2093144.37</v>
      </c>
      <c r="F35" s="12">
        <v>-2290993.23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-2093144.37</v>
      </c>
      <c r="F37" s="12">
        <v>-2290993.23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621235.16</v>
      </c>
      <c r="F39" s="12">
        <v>549070.92000000004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57" priority="6">
      <formula>$G12</formula>
    </cfRule>
  </conditionalFormatting>
  <conditionalFormatting sqref="E12:E39">
    <cfRule type="expression" dxfId="156" priority="5">
      <formula>AND($G$3,$E12=0)</formula>
    </cfRule>
  </conditionalFormatting>
  <conditionalFormatting sqref="F12:F39">
    <cfRule type="expression" dxfId="155" priority="4">
      <formula>AND($G$3,$F12=0)</formula>
    </cfRule>
  </conditionalFormatting>
  <conditionalFormatting sqref="F42">
    <cfRule type="expression" dxfId="154" priority="3">
      <formula>OR($G42=FALSE,AND($G$3,$F42=0))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31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205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208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209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2286514.7000000002</v>
      </c>
      <c r="F12" s="31">
        <v>2489201.33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1952778.65</v>
      </c>
      <c r="F13" s="31">
        <v>2028072.43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1952778.65</v>
      </c>
      <c r="F15" s="31">
        <v>2028072.43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1750092.02</v>
      </c>
      <c r="F24" s="31">
        <v>2020862.7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1749726.75</v>
      </c>
      <c r="F25" s="31">
        <v>2020443.44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365.27</v>
      </c>
      <c r="F26" s="31">
        <v>419.26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2489201.33</v>
      </c>
      <c r="F34" s="31">
        <v>2496411.06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-2020443.44</v>
      </c>
      <c r="F35" s="31">
        <v>-2071555.47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-2020443.44</v>
      </c>
      <c r="F37" s="31">
        <v>-2071555.47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468757.89</v>
      </c>
      <c r="F39" s="31">
        <v>424855.59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51" priority="6">
      <formula>$G12</formula>
    </cfRule>
  </conditionalFormatting>
  <conditionalFormatting sqref="E12:E39">
    <cfRule type="expression" dxfId="150" priority="5">
      <formula>AND($G$3,$E12=0)</formula>
    </cfRule>
  </conditionalFormatting>
  <conditionalFormatting sqref="F12:F39">
    <cfRule type="expression" dxfId="149" priority="4">
      <formula>AND($G$3,$F12=0)</formula>
    </cfRule>
  </conditionalFormatting>
  <conditionalFormatting sqref="F42">
    <cfRule type="expression" dxfId="148" priority="3">
      <formula>OR($G42=FALSE,AND($G$3,$F42=0))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P44" sqref="P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159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161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4008082.18</v>
      </c>
      <c r="F12" s="12">
        <v>4084994.46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1746226.82</v>
      </c>
      <c r="F13" s="12">
        <v>1941158.75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1746226.82</v>
      </c>
      <c r="F15" s="12">
        <v>1941158.75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1669314.54</v>
      </c>
      <c r="F24" s="12">
        <v>1868857.37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1668898.32</v>
      </c>
      <c r="F25" s="12">
        <v>1867244.75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416.22</v>
      </c>
      <c r="F26" s="12">
        <v>1612.62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4084994.46</v>
      </c>
      <c r="F34" s="12">
        <v>4157295.84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-1867244.75</v>
      </c>
      <c r="F35" s="12">
        <v>-2019767.22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-1867244.75</v>
      </c>
      <c r="F37" s="12">
        <v>-2019767.22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2217749.71</v>
      </c>
      <c r="F39" s="12">
        <v>2137528.62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45" priority="6">
      <formula>$G12</formula>
    </cfRule>
  </conditionalFormatting>
  <conditionalFormatting sqref="E12:E39">
    <cfRule type="expression" dxfId="144" priority="5">
      <formula>AND($G$3,$E12=0)</formula>
    </cfRule>
  </conditionalFormatting>
  <conditionalFormatting sqref="F12:F39">
    <cfRule type="expression" dxfId="143" priority="4">
      <formula>AND($G$3,$F12=0)</formula>
    </cfRule>
  </conditionalFormatting>
  <conditionalFormatting sqref="F42">
    <cfRule type="expression" dxfId="142" priority="3">
      <formula>OR($G42=FALSE,AND($G$3,$F42=0))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H46" sqref="H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106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107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108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2886781</v>
      </c>
      <c r="F12" s="12">
        <v>3050771.66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2133843.34</v>
      </c>
      <c r="F13" s="12">
        <v>2224997.42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2133843.34</v>
      </c>
      <c r="F15" s="12">
        <v>2224997.42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1969852.68</v>
      </c>
      <c r="F24" s="12">
        <v>2212646.1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1969443.96</v>
      </c>
      <c r="F25" s="12">
        <v>2211172.4700000002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408.72</v>
      </c>
      <c r="F26" s="12">
        <v>1473.63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3050771.66</v>
      </c>
      <c r="F34" s="12">
        <v>3063122.98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-2211172.4700000002</v>
      </c>
      <c r="F35" s="12">
        <v>-2290196.15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-2211172.4700000002</v>
      </c>
      <c r="F37" s="12">
        <v>-2290196.15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839599.19</v>
      </c>
      <c r="F39" s="12">
        <v>772926.83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9" priority="6">
      <formula>$G12</formula>
    </cfRule>
  </conditionalFormatting>
  <conditionalFormatting sqref="E12:E39">
    <cfRule type="expression" dxfId="138" priority="5">
      <formula>AND($G$3,$E12=0)</formula>
    </cfRule>
  </conditionalFormatting>
  <conditionalFormatting sqref="F12:F39">
    <cfRule type="expression" dxfId="137" priority="4">
      <formula>AND($G$3,$F12=0)</formula>
    </cfRule>
  </conditionalFormatting>
  <conditionalFormatting sqref="F42">
    <cfRule type="expression" dxfId="136" priority="3">
      <formula>OR($G42=FALSE,AND($G$3,$F42=0))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32</vt:i4>
      </vt:variant>
    </vt:vector>
  </HeadingPairs>
  <TitlesOfParts>
    <vt:vector size="32" baseType="lpstr">
      <vt:lpstr>Arkusz1</vt:lpstr>
      <vt:lpstr>P163</vt:lpstr>
      <vt:lpstr>P164</vt:lpstr>
      <vt:lpstr>P165</vt:lpstr>
      <vt:lpstr>P173</vt:lpstr>
      <vt:lpstr>P167</vt:lpstr>
      <vt:lpstr>P169</vt:lpstr>
      <vt:lpstr>P171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dbfo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2023-04-24T10:27:35Z</dcterms:modified>
</cp:coreProperties>
</file>